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CP-CONTABILIDADE\Desktop\camara miravania\modelos lic\0042022\"/>
    </mc:Choice>
  </mc:AlternateContent>
  <bookViews>
    <workbookView xWindow="0" yWindow="0" windowWidth="20490" windowHeight="7755"/>
  </bookViews>
  <sheets>
    <sheet name="Planilha Orcamentaria" sheetId="5" r:id="rId1"/>
    <sheet name="Cronograma Fisico-financeiro" sheetId="6" r:id="rId2"/>
    <sheet name="Memoria de Calculo" sheetId="7" state="hidden" r:id="rId3"/>
    <sheet name="Comp. BDI" sheetId="8" r:id="rId4"/>
    <sheet name="Planilha1" sheetId="9" state="hidden" r:id="rId5"/>
  </sheets>
  <definedNames>
    <definedName name="_xlnm.Print_Area" localSheetId="3">'Comp. BDI'!$A$1:$G$29</definedName>
    <definedName name="_xlnm.Print_Area" localSheetId="1">'Cronograma Fisico-financeiro'!$A$1:$H$41</definedName>
    <definedName name="_xlnm.Print_Area" localSheetId="2">'Memoria de Calculo'!$A$1:$E$87</definedName>
    <definedName name="_xlnm.Print_Area" localSheetId="0">'Planilha Orcamentaria'!$A$1:$I$123</definedName>
  </definedNames>
  <calcPr calcId="152511"/>
</workbook>
</file>

<file path=xl/calcChain.xml><?xml version="1.0" encoding="utf-8"?>
<calcChain xmlns="http://schemas.openxmlformats.org/spreadsheetml/2006/main">
  <c r="E29" i="6" l="1"/>
  <c r="F29" i="6"/>
  <c r="B40" i="6" l="1"/>
  <c r="B41" i="6" l="1"/>
  <c r="A3" i="6"/>
  <c r="E16" i="7" l="1"/>
  <c r="E49" i="7" l="1"/>
  <c r="E50" i="7"/>
  <c r="B75" i="7"/>
  <c r="B76" i="7"/>
  <c r="B77" i="7"/>
  <c r="B66" i="7"/>
  <c r="B59" i="7"/>
  <c r="B54" i="7"/>
  <c r="B55" i="7"/>
  <c r="B56" i="7"/>
  <c r="B57" i="7"/>
  <c r="B53" i="7"/>
  <c r="B52" i="7"/>
  <c r="B45" i="7"/>
  <c r="B46" i="7"/>
  <c r="B47" i="7"/>
  <c r="B48" i="7"/>
  <c r="B49" i="7"/>
  <c r="B50" i="7"/>
  <c r="B44" i="7"/>
  <c r="B32" i="7"/>
  <c r="B33" i="7"/>
  <c r="B34" i="7"/>
  <c r="B35" i="7"/>
  <c r="B36" i="7"/>
  <c r="B23" i="7"/>
  <c r="B24" i="7"/>
  <c r="B25" i="7"/>
  <c r="B26" i="7"/>
  <c r="B27" i="7"/>
  <c r="B28" i="7"/>
  <c r="B22" i="7"/>
  <c r="B20" i="7"/>
  <c r="B19" i="7"/>
  <c r="B18" i="7"/>
  <c r="B16" i="7"/>
  <c r="B17" i="7"/>
  <c r="B15" i="7"/>
  <c r="B14" i="7"/>
  <c r="B13" i="7"/>
  <c r="B12" i="7"/>
  <c r="B11" i="7"/>
  <c r="B10" i="7"/>
  <c r="B28" i="6" l="1"/>
  <c r="B30" i="6"/>
  <c r="B26" i="6"/>
  <c r="B24" i="6"/>
  <c r="B22" i="6"/>
  <c r="B20" i="6"/>
  <c r="B18" i="6"/>
  <c r="B16" i="6"/>
  <c r="B14" i="6"/>
  <c r="B12" i="6"/>
  <c r="B10" i="6"/>
  <c r="B8" i="6"/>
  <c r="D70" i="5"/>
  <c r="D71" i="5" s="1"/>
  <c r="D72" i="5" s="1"/>
  <c r="D73" i="5" s="1"/>
  <c r="D74" i="5" s="1"/>
  <c r="D75" i="5" s="1"/>
  <c r="H15" i="5" l="1"/>
  <c r="E15" i="7" l="1"/>
  <c r="E17" i="7"/>
  <c r="E14" i="7"/>
  <c r="E70" i="7"/>
  <c r="E71" i="7"/>
  <c r="E69" i="7"/>
  <c r="E61" i="7"/>
  <c r="E62" i="7"/>
  <c r="E63" i="7"/>
  <c r="E64" i="7"/>
  <c r="E65" i="7"/>
  <c r="E60" i="7"/>
  <c r="B65" i="7"/>
  <c r="B61" i="7"/>
  <c r="B62" i="7"/>
  <c r="B63" i="7"/>
  <c r="B64" i="7"/>
  <c r="B60" i="7"/>
  <c r="E46" i="7"/>
  <c r="E47" i="7"/>
  <c r="E48" i="7"/>
  <c r="E45" i="7"/>
  <c r="E40" i="7"/>
  <c r="E41" i="7"/>
  <c r="E42" i="7"/>
  <c r="E39" i="7"/>
  <c r="B40" i="7"/>
  <c r="B41" i="7"/>
  <c r="B42" i="7"/>
  <c r="B39" i="7"/>
  <c r="E32" i="7"/>
  <c r="E31" i="7"/>
  <c r="B74" i="7"/>
  <c r="B70" i="7"/>
  <c r="B71" i="7"/>
  <c r="B69" i="7"/>
  <c r="C80" i="7"/>
  <c r="B80" i="7"/>
  <c r="B79" i="7"/>
  <c r="B73" i="7"/>
  <c r="B68" i="7"/>
  <c r="B38" i="7"/>
  <c r="B31" i="7"/>
  <c r="B30" i="7"/>
  <c r="G10" i="8" l="1"/>
  <c r="D12" i="8" s="1"/>
  <c r="B36" i="6" l="1"/>
  <c r="D16" i="8" l="1"/>
  <c r="I8" i="5" s="1"/>
  <c r="A6" i="7"/>
  <c r="B9" i="7"/>
  <c r="J9" i="7"/>
  <c r="J11" i="7"/>
  <c r="J21" i="7" s="1"/>
  <c r="A4" i="6"/>
  <c r="C4" i="6"/>
  <c r="B6" i="6"/>
  <c r="H11" i="5"/>
  <c r="H18" i="5"/>
  <c r="H19" i="5"/>
  <c r="D21" i="5"/>
  <c r="H23" i="5"/>
  <c r="H42" i="5"/>
  <c r="I48" i="5"/>
  <c r="H92" i="5" l="1"/>
  <c r="I92" i="5" s="1"/>
  <c r="H96" i="5"/>
  <c r="I96" i="5" s="1"/>
  <c r="H95" i="5"/>
  <c r="I95" i="5" s="1"/>
  <c r="H93" i="5"/>
  <c r="I93" i="5" s="1"/>
  <c r="H94" i="5"/>
  <c r="I94" i="5" s="1"/>
  <c r="H90" i="5"/>
  <c r="I90" i="5" s="1"/>
  <c r="H89" i="5"/>
  <c r="I89" i="5" s="1"/>
  <c r="H91" i="5"/>
  <c r="I91" i="5" s="1"/>
  <c r="H88" i="5"/>
  <c r="I88" i="5" s="1"/>
  <c r="H37" i="5"/>
  <c r="I37" i="5" s="1"/>
  <c r="H67" i="5"/>
  <c r="I67" i="5" s="1"/>
  <c r="H87" i="5"/>
  <c r="I87" i="5" s="1"/>
  <c r="H86" i="5"/>
  <c r="I86" i="5" s="1"/>
  <c r="H32" i="5"/>
  <c r="I32" i="5" s="1"/>
  <c r="H33" i="5"/>
  <c r="I33" i="5" s="1"/>
  <c r="H31" i="5"/>
  <c r="I31" i="5" s="1"/>
  <c r="H51" i="5"/>
  <c r="I51" i="5" s="1"/>
  <c r="H30" i="5"/>
  <c r="I30" i="5" s="1"/>
  <c r="H50" i="5"/>
  <c r="I50" i="5" s="1"/>
  <c r="H52" i="5"/>
  <c r="I52" i="5" s="1"/>
  <c r="H54" i="5"/>
  <c r="I54" i="5" s="1"/>
  <c r="H53" i="5"/>
  <c r="I53" i="5" s="1"/>
  <c r="H85" i="5"/>
  <c r="I85" i="5" s="1"/>
  <c r="H82" i="5"/>
  <c r="I82" i="5" s="1"/>
  <c r="H76" i="5"/>
  <c r="I76" i="5" s="1"/>
  <c r="H74" i="5"/>
  <c r="I74" i="5" s="1"/>
  <c r="H72" i="5"/>
  <c r="I72" i="5" s="1"/>
  <c r="H69" i="5"/>
  <c r="I69" i="5" s="1"/>
  <c r="H71" i="5"/>
  <c r="I71" i="5" s="1"/>
  <c r="H75" i="5"/>
  <c r="I75" i="5" s="1"/>
  <c r="H73" i="5"/>
  <c r="I73" i="5" s="1"/>
  <c r="H70" i="5"/>
  <c r="I70" i="5" s="1"/>
  <c r="H27" i="5"/>
  <c r="I27" i="5" s="1"/>
  <c r="H40" i="5"/>
  <c r="I40" i="5" s="1"/>
  <c r="H39" i="5"/>
  <c r="I39" i="5" s="1"/>
  <c r="H58" i="5"/>
  <c r="I58" i="5" s="1"/>
  <c r="H38" i="5"/>
  <c r="I38" i="5" s="1"/>
  <c r="H17" i="5"/>
  <c r="I17" i="5" s="1"/>
  <c r="H16" i="5"/>
  <c r="I16" i="5" s="1"/>
  <c r="H29" i="5"/>
  <c r="I29" i="5" s="1"/>
  <c r="H63" i="5"/>
  <c r="I63" i="5" s="1"/>
  <c r="H64" i="5"/>
  <c r="I64" i="5" s="1"/>
  <c r="H62" i="5"/>
  <c r="I62" i="5" s="1"/>
  <c r="H107" i="5"/>
  <c r="I107" i="5" s="1"/>
  <c r="H104" i="5"/>
  <c r="I104" i="5" s="1"/>
  <c r="H36" i="5"/>
  <c r="I36" i="5" s="1"/>
  <c r="H24" i="5"/>
  <c r="I24" i="5" s="1"/>
  <c r="H84" i="5"/>
  <c r="I84" i="5" s="1"/>
  <c r="H66" i="5"/>
  <c r="I66" i="5" s="1"/>
  <c r="H21" i="5"/>
  <c r="I21" i="5" s="1"/>
  <c r="H83" i="5"/>
  <c r="I83" i="5" s="1"/>
  <c r="H20" i="5"/>
  <c r="I20" i="5" s="1"/>
  <c r="H65" i="5"/>
  <c r="I65" i="5" s="1"/>
  <c r="H46" i="5"/>
  <c r="I46" i="5" s="1"/>
  <c r="H13" i="5"/>
  <c r="I13" i="5" s="1"/>
  <c r="H26" i="5"/>
  <c r="I26" i="5" s="1"/>
  <c r="H25" i="5"/>
  <c r="I25" i="5" s="1"/>
  <c r="H101" i="5"/>
  <c r="I101" i="5" s="1"/>
  <c r="H81" i="5"/>
  <c r="I81" i="5" s="1"/>
  <c r="H45" i="5"/>
  <c r="I45" i="5" s="1"/>
  <c r="H12" i="5"/>
  <c r="H100" i="5"/>
  <c r="I100" i="5" s="1"/>
  <c r="H61" i="5"/>
  <c r="I61" i="5" s="1"/>
  <c r="H44" i="5"/>
  <c r="I44" i="5" s="1"/>
  <c r="H28" i="5"/>
  <c r="I28" i="5" s="1"/>
  <c r="H99" i="5"/>
  <c r="I99" i="5" s="1"/>
  <c r="H80" i="5"/>
  <c r="I80" i="5" s="1"/>
  <c r="H68" i="5"/>
  <c r="I68" i="5" s="1"/>
  <c r="H43" i="5"/>
  <c r="I43" i="5" s="1"/>
  <c r="H79" i="5"/>
  <c r="I79" i="5" s="1"/>
  <c r="H57" i="5"/>
  <c r="I57" i="5" s="1"/>
  <c r="D80" i="5"/>
  <c r="L22" i="5"/>
  <c r="I98" i="5" l="1"/>
  <c r="I78" i="5"/>
  <c r="D25" i="6" s="1"/>
  <c r="I60" i="5"/>
  <c r="D23" i="6" s="1"/>
  <c r="I23" i="5"/>
  <c r="D13" i="6" s="1"/>
  <c r="I106" i="5"/>
  <c r="I19" i="5"/>
  <c r="I103" i="5"/>
  <c r="D29" i="6" s="1"/>
  <c r="I35" i="5"/>
  <c r="D15" i="6" s="1"/>
  <c r="I56" i="5"/>
  <c r="D21" i="6" s="1"/>
  <c r="I15" i="5"/>
  <c r="I42" i="5"/>
  <c r="D17" i="6" s="1"/>
  <c r="I49" i="5"/>
  <c r="D19" i="6" s="1"/>
  <c r="D84" i="5"/>
  <c r="G29" i="6" l="1"/>
  <c r="E9" i="6"/>
  <c r="D9" i="6"/>
  <c r="E11" i="6"/>
  <c r="D11" i="6"/>
  <c r="G31" i="6"/>
  <c r="D31" i="6"/>
  <c r="F31" i="6"/>
  <c r="G27" i="6"/>
  <c r="D27" i="6"/>
  <c r="E31" i="6"/>
  <c r="E17" i="6"/>
  <c r="G17" i="6"/>
  <c r="F17" i="6"/>
  <c r="E23" i="6"/>
  <c r="G23" i="6"/>
  <c r="F23" i="6"/>
  <c r="F13" i="6"/>
  <c r="E13" i="6"/>
  <c r="E21" i="6"/>
  <c r="G21" i="6"/>
  <c r="F21" i="6"/>
  <c r="E15" i="6"/>
  <c r="G15" i="6"/>
  <c r="F15" i="6"/>
  <c r="E19" i="6"/>
  <c r="G19" i="6"/>
  <c r="F19" i="6"/>
  <c r="E25" i="6"/>
  <c r="G25" i="6"/>
  <c r="F25" i="6"/>
  <c r="F9" i="6"/>
  <c r="G9" i="6"/>
  <c r="E27" i="6"/>
  <c r="F27" i="6"/>
  <c r="G13" i="6"/>
  <c r="G11" i="6"/>
  <c r="F11" i="6"/>
  <c r="I12" i="5" l="1"/>
  <c r="I11" i="5" s="1"/>
  <c r="D7" i="6" l="1"/>
  <c r="I109" i="5"/>
  <c r="L109" i="5"/>
  <c r="G7" i="6"/>
  <c r="G33" i="6" s="1"/>
  <c r="E7" i="6"/>
  <c r="F7" i="6"/>
  <c r="F33" i="6" s="1"/>
  <c r="E3" i="6" l="1"/>
  <c r="D33" i="6"/>
  <c r="D28" i="6" s="1"/>
  <c r="E33" i="6"/>
  <c r="D26" i="6" l="1"/>
  <c r="D18" i="6"/>
  <c r="D24" i="6"/>
  <c r="D14" i="6"/>
  <c r="D6" i="6"/>
  <c r="D10" i="6"/>
  <c r="E32" i="6"/>
  <c r="D8" i="6"/>
  <c r="G32" i="6"/>
  <c r="D20" i="6"/>
  <c r="D12" i="6"/>
  <c r="F32" i="6"/>
  <c r="D16" i="6"/>
  <c r="D30" i="6"/>
  <c r="D22" i="6"/>
  <c r="D32" i="6" l="1"/>
</calcChain>
</file>

<file path=xl/sharedStrings.xml><?xml version="1.0" encoding="utf-8"?>
<sst xmlns="http://schemas.openxmlformats.org/spreadsheetml/2006/main" count="536" uniqueCount="388">
  <si>
    <t>ITEM</t>
  </si>
  <si>
    <t>DESCRIÇÃO</t>
  </si>
  <si>
    <t>QUANTIDADE</t>
  </si>
  <si>
    <t>UNIDADE</t>
  </si>
  <si>
    <t>PLANILHA ORÇAMENTÁRIA DE CUSTOS</t>
  </si>
  <si>
    <t>CÓDIGO</t>
  </si>
  <si>
    <t>DIRETA</t>
  </si>
  <si>
    <t>INDIRETA</t>
  </si>
  <si>
    <t>LDI</t>
  </si>
  <si>
    <t>PREÇO TOTAL</t>
  </si>
  <si>
    <t xml:space="preserve">FORMA DE EXECUÇÃO: </t>
  </si>
  <si>
    <t>PREÇO UNITÁRIO S/ LDI</t>
  </si>
  <si>
    <t>PREÇO UNITÁRIO C/ LDI</t>
  </si>
  <si>
    <t>TOTAL GERAL DA OBRA</t>
  </si>
  <si>
    <t>m2</t>
  </si>
  <si>
    <t>SERVIÇOS PRELIMENARES:</t>
  </si>
  <si>
    <t>unid.</t>
  </si>
  <si>
    <t>2.01</t>
  </si>
  <si>
    <t>m</t>
  </si>
  <si>
    <t>m3</t>
  </si>
  <si>
    <t>3.02</t>
  </si>
  <si>
    <t>Placa da obra padrão Governo do Estado de Minas Gerais  (1,50x3,0m)</t>
  </si>
  <si>
    <t>FOLHA Nº: 01/01</t>
  </si>
  <si>
    <t>1.01</t>
  </si>
  <si>
    <t>1.02</t>
  </si>
  <si>
    <t>(    )</t>
  </si>
  <si>
    <t>Prefeito Municipal</t>
  </si>
  <si>
    <t>CRONOGRAMA FÍSICO-FINANCEIRO</t>
  </si>
  <si>
    <t xml:space="preserve">VALOR DO CONTRATO:  </t>
  </si>
  <si>
    <t>ETAPAS/DESCRIÇÃO</t>
  </si>
  <si>
    <t>FÍSICO/ FINANCEIRO</t>
  </si>
  <si>
    <t>TOTAL  ETAPAS</t>
  </si>
  <si>
    <t>MÊS 1</t>
  </si>
  <si>
    <t>MÊS 2</t>
  </si>
  <si>
    <t>MÊS 3</t>
  </si>
  <si>
    <t>Físico %</t>
  </si>
  <si>
    <t>Financeiro</t>
  </si>
  <si>
    <t>TOTAL</t>
  </si>
  <si>
    <t>Observações:</t>
  </si>
  <si>
    <t>( x )</t>
  </si>
  <si>
    <t>MEMORIA DE CALCULO DE QUANTITATIVOS</t>
  </si>
  <si>
    <t>FORMULAS</t>
  </si>
  <si>
    <t>1.1</t>
  </si>
  <si>
    <t>m²</t>
  </si>
  <si>
    <t>2.1</t>
  </si>
  <si>
    <t>m³</t>
  </si>
  <si>
    <t>2.2</t>
  </si>
  <si>
    <t>3.1</t>
  </si>
  <si>
    <t>1</t>
  </si>
  <si>
    <t>1.2</t>
  </si>
  <si>
    <t>2</t>
  </si>
  <si>
    <t>3</t>
  </si>
  <si>
    <t>4</t>
  </si>
  <si>
    <t>4.1</t>
  </si>
  <si>
    <t>5</t>
  </si>
  <si>
    <t>5.1</t>
  </si>
  <si>
    <t>5.2</t>
  </si>
  <si>
    <t>SIGLA</t>
  </si>
  <si>
    <t>AC</t>
  </si>
  <si>
    <t>L</t>
  </si>
  <si>
    <t>DF</t>
  </si>
  <si>
    <t>G</t>
  </si>
  <si>
    <t>R</t>
  </si>
  <si>
    <t>S</t>
  </si>
  <si>
    <t>I</t>
  </si>
  <si>
    <t xml:space="preserve">DETALHAMENTO DO BDI </t>
  </si>
  <si>
    <t xml:space="preserve"> </t>
  </si>
  <si>
    <t>COMPOSIÇÃO DO BDI:</t>
  </si>
  <si>
    <t>PERCENTUAIS (%)</t>
  </si>
  <si>
    <t>TAXA DE TRIBUTOS</t>
  </si>
  <si>
    <t>PIS =</t>
  </si>
  <si>
    <t xml:space="preserve">ADMINISTRAÇÃO CENTRAL </t>
  </si>
  <si>
    <t>CONFINS =</t>
  </si>
  <si>
    <t>TAXA DE SEGUROS</t>
  </si>
  <si>
    <t>ISS=</t>
  </si>
  <si>
    <t>TAXA DE GARANTIAS</t>
  </si>
  <si>
    <t xml:space="preserve">TAXA DE RISCOS </t>
  </si>
  <si>
    <t xml:space="preserve">TAXA DE DESPESAS/FINANCEIRAS </t>
  </si>
  <si>
    <t>I =</t>
  </si>
  <si>
    <t>TAXA DE LUCROS/REMUNERAÇÃO</t>
  </si>
  <si>
    <t>CPRB</t>
  </si>
  <si>
    <t>BDI=</t>
  </si>
  <si>
    <t>BDI % = (1+(AC+S+G+R))*(1+DF)*(1+L)/(1-(I+CPRB)</t>
  </si>
  <si>
    <t>1.3</t>
  </si>
  <si>
    <t>________________________________</t>
  </si>
  <si>
    <t>Obs.: Rebaixar os meio-fios no locais indicados pela Engenharia do município, para execução futura de rampas de acessibilidade.</t>
  </si>
  <si>
    <t>%</t>
  </si>
  <si>
    <t>DIVERSOS</t>
  </si>
  <si>
    <t>TRABALHOS EM TERRA</t>
  </si>
  <si>
    <t>kg</t>
  </si>
  <si>
    <t>PAVIMENTAÇÕES</t>
  </si>
  <si>
    <t>Verga e contra verga, extensão de 50cm, para janelas</t>
  </si>
  <si>
    <t>Verga, extensão de 50cm, para portas</t>
  </si>
  <si>
    <t>ESQUARIAS E VIDROS</t>
  </si>
  <si>
    <t>INSTALAÇÕES ELETRICAS</t>
  </si>
  <si>
    <t>Eletroduto de 32mm, PVC rígido e roscavel</t>
  </si>
  <si>
    <t>Caixa octogonal, fundo mover, baixa, 4x4</t>
  </si>
  <si>
    <t>Caixa estampada, 2x4</t>
  </si>
  <si>
    <t>Interruptor duplo, completo</t>
  </si>
  <si>
    <t>Interruptor simples, completo</t>
  </si>
  <si>
    <t>Tomada de 20a, completa</t>
  </si>
  <si>
    <t>INSTALAÇÕES HIDRO-SANITÁRIAS</t>
  </si>
  <si>
    <t>Torneira de lavatorio, cromada, de alavanca e inclusive engate</t>
  </si>
  <si>
    <t>Sifão flexivel plastico</t>
  </si>
  <si>
    <t>Bancada de granito cinza com bojo incorporado, do mesmo material</t>
  </si>
  <si>
    <t>PINTURAS</t>
  </si>
  <si>
    <t>4.01</t>
  </si>
  <si>
    <t>4.02</t>
  </si>
  <si>
    <t>4.04</t>
  </si>
  <si>
    <t>4.05</t>
  </si>
  <si>
    <t>5.01</t>
  </si>
  <si>
    <t>6.01</t>
  </si>
  <si>
    <t>6.02</t>
  </si>
  <si>
    <t>6.04</t>
  </si>
  <si>
    <t>7.01</t>
  </si>
  <si>
    <t>7.02</t>
  </si>
  <si>
    <t>7.04</t>
  </si>
  <si>
    <t>9.01</t>
  </si>
  <si>
    <t>9.02</t>
  </si>
  <si>
    <t>9.03</t>
  </si>
  <si>
    <t>9.04</t>
  </si>
  <si>
    <t>10.04</t>
  </si>
  <si>
    <t>11.02</t>
  </si>
  <si>
    <t>11.03</t>
  </si>
  <si>
    <t>BAN-GRA-005</t>
  </si>
  <si>
    <t>ANTÔNIO HENRIQUE SOUZA SANTANA</t>
  </si>
  <si>
    <t>ENGENHEIRO CIVIL - CREA 188.996/D</t>
  </si>
  <si>
    <t>LAJE E COBERTURA</t>
  </si>
  <si>
    <t>UNI</t>
  </si>
  <si>
    <t>BDI</t>
  </si>
  <si>
    <t>Eng.° Civil CREA 188.996/D</t>
  </si>
  <si>
    <r>
      <rPr>
        <b/>
        <sz val="8"/>
        <rFont val="Arial"/>
        <family val="2"/>
      </rPr>
      <t>ISS</t>
    </r>
    <r>
      <rPr>
        <sz val="8"/>
        <rFont val="Arial"/>
        <family val="2"/>
      </rPr>
      <t xml:space="preserve"> - CONSIDERADO 3</t>
    </r>
    <r>
      <rPr>
        <b/>
        <sz val="8"/>
        <rFont val="Arial"/>
        <family val="2"/>
      </rPr>
      <t>%</t>
    </r>
    <r>
      <rPr>
        <sz val="8"/>
        <rFont val="Arial"/>
        <family val="2"/>
      </rPr>
      <t xml:space="preserve"> DA ALÍQUOTA (MIRAVÂNIA</t>
    </r>
    <r>
      <rPr>
        <b/>
        <sz val="8"/>
        <rFont val="Arial"/>
        <family val="2"/>
      </rPr>
      <t xml:space="preserve">- </t>
    </r>
    <r>
      <rPr>
        <sz val="8"/>
        <rFont val="Arial"/>
        <family val="2"/>
      </rPr>
      <t>MG)</t>
    </r>
  </si>
  <si>
    <t>SERVIÇOS PARA OBRAS DE ACORDO COM ACÓRDÃO TCU</t>
  </si>
  <si>
    <t>PLA-ALU-005</t>
  </si>
  <si>
    <t>Placa de inauguração em alumínio fundido, 60 X 40 CM</t>
  </si>
  <si>
    <t>ELE-FIO-010</t>
  </si>
  <si>
    <t>ELE-FIO-020</t>
  </si>
  <si>
    <t>ELE-MAN-020</t>
  </si>
  <si>
    <t>LIMPEZA FINAL</t>
  </si>
  <si>
    <t/>
  </si>
  <si>
    <t>13.01</t>
  </si>
  <si>
    <t>5.03</t>
  </si>
  <si>
    <t>4.03</t>
  </si>
  <si>
    <t>11.01</t>
  </si>
  <si>
    <t>3.01</t>
  </si>
  <si>
    <t xml:space="preserve">Impermeabilização de alicerce com tinta betuminosa em vigas baldrame. </t>
  </si>
  <si>
    <t>Fio rígido isolação em pvc 450/750V # 6 MM2</t>
  </si>
  <si>
    <t>Fio rígido isolação em pvc 450/750V # 2,5 MM2</t>
  </si>
  <si>
    <t>Eletroduto flexível corrugado, pvc, anti-chama, DN 25MM (3/4").</t>
  </si>
  <si>
    <t>ENGENHEIRO CIVIL / CREA 188.996/D</t>
  </si>
  <si>
    <t>22,11</t>
  </si>
  <si>
    <t>27,31</t>
  </si>
  <si>
    <t>CREA MG 188.996/D</t>
  </si>
  <si>
    <t>5.3</t>
  </si>
  <si>
    <t>6</t>
  </si>
  <si>
    <t>7</t>
  </si>
  <si>
    <t>8</t>
  </si>
  <si>
    <t>9</t>
  </si>
  <si>
    <t>10</t>
  </si>
  <si>
    <t>11</t>
  </si>
  <si>
    <t>10.1</t>
  </si>
  <si>
    <t>11.1</t>
  </si>
  <si>
    <t xml:space="preserve">Descrição de instalações conforme projeto Eletrico </t>
  </si>
  <si>
    <t xml:space="preserve">Conforme indicado em projeto </t>
  </si>
  <si>
    <t>uni</t>
  </si>
  <si>
    <t>12</t>
  </si>
  <si>
    <t>13</t>
  </si>
  <si>
    <t>13.1</t>
  </si>
  <si>
    <t>2.3</t>
  </si>
  <si>
    <t>Comprimento total, conforme projeto</t>
  </si>
  <si>
    <t>6.1</t>
  </si>
  <si>
    <t>6.2</t>
  </si>
  <si>
    <t>6.3</t>
  </si>
  <si>
    <t>6.4</t>
  </si>
  <si>
    <t>7.1</t>
  </si>
  <si>
    <t>7.2</t>
  </si>
  <si>
    <t>7.3</t>
  </si>
  <si>
    <t>7.4</t>
  </si>
  <si>
    <t>7.5</t>
  </si>
  <si>
    <t>mxm</t>
  </si>
  <si>
    <t>8.1</t>
  </si>
  <si>
    <t>9.1</t>
  </si>
  <si>
    <t>9.2</t>
  </si>
  <si>
    <t>9.3</t>
  </si>
  <si>
    <t>9.4</t>
  </si>
  <si>
    <t>9.5</t>
  </si>
  <si>
    <t>9.6</t>
  </si>
  <si>
    <t>MXM</t>
  </si>
  <si>
    <t>Valor correspondente a % do total da obra</t>
  </si>
  <si>
    <t>12.1</t>
  </si>
  <si>
    <t>12.2</t>
  </si>
  <si>
    <t>12.3</t>
  </si>
  <si>
    <t>12.4</t>
  </si>
  <si>
    <t xml:space="preserve">PREFEITURA MUNICIPAL DE MIRAVÂNIA -MG </t>
  </si>
  <si>
    <t>OBRA: CONSTRUÇÃO DE PREDIO ADMINISTRATIVO PARA PREFEITURA MUNICIPAL</t>
  </si>
  <si>
    <t xml:space="preserve">DEMOLIÇÃO E REMOÇÃO </t>
  </si>
  <si>
    <t>DEMOLIÇÃO DE ALVENARIA DE TIJOLO E BLOCO SEM APROVEITAMENTO DO MATERIAL, INCLUSIVE AFASTAMENTO</t>
  </si>
  <si>
    <t>ED-48435</t>
  </si>
  <si>
    <t>M²</t>
  </si>
  <si>
    <t>M³</t>
  </si>
  <si>
    <t>ED-48457</t>
  </si>
  <si>
    <t>DEMOLIÇÃO DE ENGRADAMENTO DE TELHA CERÂMICA PARA REAPROVEITAMENTO</t>
  </si>
  <si>
    <t>ED-51123</t>
  </si>
  <si>
    <t>REGULARIZAÇÃO E COMPACTAÇÃO DE TERRENO COM PLACA VIBRATÓRIA</t>
  </si>
  <si>
    <t>ED-51096</t>
  </si>
  <si>
    <t>ATERRO COMPACTADO COM PLACA VIBRATÓRIA</t>
  </si>
  <si>
    <t>5.02</t>
  </si>
  <si>
    <t>5.05</t>
  </si>
  <si>
    <t>5.06</t>
  </si>
  <si>
    <t>ED-49810</t>
  </si>
  <si>
    <t>FORMA E DESFORMA DE TÁBUA E SARRAFO, REAPROVEITAMENTO (3X) (FUNDAÇÃO)</t>
  </si>
  <si>
    <t>ED-48295</t>
  </si>
  <si>
    <t>CORTE, DOBRA E MONTAGEM DE AÇO CA-50 DIÂMETRO (6,3MM A 12,5MM)</t>
  </si>
  <si>
    <t>ED-50514</t>
  </si>
  <si>
    <t>PREPARAÇÃO PARA EMASSAMENTO OU PINTURA (LÁTEX/ACRÍLICA) EM PAREDE, INCLUSIVE UMA (1) DEMÃO DE SELADOR ACRÍLICO</t>
  </si>
  <si>
    <t>ED-50502</t>
  </si>
  <si>
    <t>PINTURA LÁTEX (PVA) EM PAREDE, DUAS (2) DEMÃOS, INCLUSIVE UMA (1) DEMÃO DE MASSA CORRIDA (PVA), EXCLUSIVE SELADOR ACRÍLICO</t>
  </si>
  <si>
    <t>ED-50493</t>
  </si>
  <si>
    <t>PINTURA ESMALTE EM ESQUADRIA DE MADEIRA, DUAS (2) DEMÃOS, INCLUSIVE UMA (1) DEMÃO DE FUNDO NIVELADOR, EXCLUSIVE MASSA A ÓLEO</t>
  </si>
  <si>
    <t>ALVENARIA DE VEDAÇÃO COM TIJOLO CERÂMICO FURADO, ESP. 9CM, PARA REVESTIMENTO, INCLUSIVE ARGAMASSA PARA ASSENTAMENTO</t>
  </si>
  <si>
    <t>ED-50173</t>
  </si>
  <si>
    <t>ED-50761</t>
  </si>
  <si>
    <t>REBOCO COM ARGAMASSA, TRAÇO 1:2:8 (CIMENTO, CAL E AREIA), ESP. 20MM, APLICAÇÃO MANUAL, PREPARO MECÂNICO</t>
  </si>
  <si>
    <t xml:space="preserve">MURO E ALVENARIA </t>
  </si>
  <si>
    <t>ED-50152</t>
  </si>
  <si>
    <t>ED-50273</t>
  </si>
  <si>
    <t>ED-50266</t>
  </si>
  <si>
    <t>PORTA DE ABRIR, MADEIRA DE LEI PRANCHETA PARA PINTURA COMPLETA 80 X 210 CM,COM FERRAGENS EM FERRO LATONADO</t>
  </si>
  <si>
    <t xml:space="preserve">FUNDAÇÃO E ESTRUTURAS </t>
  </si>
  <si>
    <t>ED-48297</t>
  </si>
  <si>
    <t>CORTE, DOBRA E MONTAGEM DE AÇO CA-60 DIÂMETRO (4,2MM A 5,0MM)</t>
  </si>
  <si>
    <t>8.01</t>
  </si>
  <si>
    <t>6.03</t>
  </si>
  <si>
    <t>4.06</t>
  </si>
  <si>
    <t>7.05</t>
  </si>
  <si>
    <t>8.02</t>
  </si>
  <si>
    <t>9.06</t>
  </si>
  <si>
    <t>9.08</t>
  </si>
  <si>
    <t>9.09</t>
  </si>
  <si>
    <t>9.10</t>
  </si>
  <si>
    <t>9.11</t>
  </si>
  <si>
    <t>9.12</t>
  </si>
  <si>
    <t>9.13</t>
  </si>
  <si>
    <t>9.14</t>
  </si>
  <si>
    <t>9.15</t>
  </si>
  <si>
    <t>9.16</t>
  </si>
  <si>
    <t>10.07</t>
  </si>
  <si>
    <t>10.08</t>
  </si>
  <si>
    <t>10.09</t>
  </si>
  <si>
    <t>10.10</t>
  </si>
  <si>
    <t>10.12</t>
  </si>
  <si>
    <t>10.13</t>
  </si>
  <si>
    <t>10.14</t>
  </si>
  <si>
    <t>10.15</t>
  </si>
  <si>
    <t>LOCAÇÃO DA OBRA (GABARITO)</t>
  </si>
  <si>
    <t>ED-50297</t>
  </si>
  <si>
    <t>BACIA SANITÁRIA (VASO) DE LOUÇA COM CAIXA ACOPLADA, COR BRANCA, INCLUSIVE ACESSÓRIOS DE FIXAÇÃO/VEDAÇÃO, ENGATE FLEXÍVEL METÁLICO, FORNECIMENTO, INSTALAÇÃO E REJUNTAMENTO</t>
  </si>
  <si>
    <t>ED-50290</t>
  </si>
  <si>
    <t>TANQUE DE LOUÇA BRANCA COM COLUNA, CAPACIDADE 22 LITROS, INCLUSIVE ACESSÓRIOS DE FIXAÇÃO, VÁLVULA DE ESCOAMENTO DE METAL COM ACABAMENTO CROMADO, SIFÃO DE METAL TIPO COPO COM ACABAMENTO CROMADO, FORNECIMENTO, INSTALAÇÃO E REJUNTAMENTO, EXCLUSIVE TORNEIRA</t>
  </si>
  <si>
    <t>ED-50277</t>
  </si>
  <si>
    <t>CUBA EM AÇO INOXIDÁVEL DE EMBUTIR, AISI 304, APLICAÇÃO PARA PIA (465X330X115MM), NÚMERO 1, ASSENTAMENTO EM BANCADA, INCLUSIVE VÁLVULA DE ESCOAMENTO DE METAL COM ACABAMENTO CROMADO, SIFÃO DE METAL TIPO COPO COM ACABAMENTO CROMADO, FORNECIMENTO E INSTALAÇÃO</t>
  </si>
  <si>
    <t>DISJUNTOR MONOPOLAR TERMOMAGNÉTICO 5KA, DE 20A</t>
  </si>
  <si>
    <t>ED-49276</t>
  </si>
  <si>
    <t>DISJUNTOR BIPOLAR TERMOMAGNÉTICO 5KA, DE 40A</t>
  </si>
  <si>
    <t>ED-13345</t>
  </si>
  <si>
    <t>LUMINÁRIA ARANDELA TIPO MEIA-LUA COMPLETA, DIÂMETRO 25 CM, PARA UMA (1) LÂMPADA LED, POTÊNCIA 15W, BULBO A65, FORNECIMENTO E INSTALAÇÃO, INCLUSIVE BASE E LÂMPADA</t>
  </si>
  <si>
    <t>ED-13357</t>
  </si>
  <si>
    <t>LUMINÁRIA PLAFON REDONDO DE VIDRO JATEADO REDONDO COMPLETA, DIÂMETRO 25 CM, PARA UMA (1) LÂMPADA LED, POTÊNCIA 15W, BULBO A65, FORNECIMENTO E INSTALAÇÃO,
INCLUSIVE BASE E LÂMPADA</t>
  </si>
  <si>
    <t xml:space="preserve">Limpeza final para entrega da obra. </t>
  </si>
  <si>
    <t>2.4</t>
  </si>
  <si>
    <t>3.2</t>
  </si>
  <si>
    <t>4.5</t>
  </si>
  <si>
    <t>4.4</t>
  </si>
  <si>
    <t>4.3</t>
  </si>
  <si>
    <t>4.2</t>
  </si>
  <si>
    <t>4.6</t>
  </si>
  <si>
    <t>5.4</t>
  </si>
  <si>
    <t>5.5</t>
  </si>
  <si>
    <t>5.6</t>
  </si>
  <si>
    <t>m131</t>
  </si>
  <si>
    <t>m132</t>
  </si>
  <si>
    <t>m133</t>
  </si>
  <si>
    <t>m134</t>
  </si>
  <si>
    <t>m135</t>
  </si>
  <si>
    <t>7.6</t>
  </si>
  <si>
    <t>8.2</t>
  </si>
  <si>
    <t>8.3</t>
  </si>
  <si>
    <t>8.4</t>
  </si>
  <si>
    <t>8.5</t>
  </si>
  <si>
    <t>11.2</t>
  </si>
  <si>
    <t>11.3</t>
  </si>
  <si>
    <t>UNI]</t>
  </si>
  <si>
    <t xml:space="preserve">UNIDADE </t>
  </si>
  <si>
    <t>ELE-DIS-006</t>
  </si>
  <si>
    <t>DISJUNTOR MONOPOLAR TERMOMAGNÉTICO 5KA, DE 15A</t>
  </si>
  <si>
    <t>ELE-DIS-008</t>
  </si>
  <si>
    <t>ED-20603</t>
  </si>
  <si>
    <t>FORNECIMENTO DE ESTRUTURA METÁLICA E ENGRADAMENTO METÁLICO, EM AÇO, PARA TELHADO, EXCLUSIVE TELHA, INCLUSIVE FABRICAÇÃO, TRANSPORTE, MONTAGEM E APLICAÇÃO DE FUNDO PREPARADOR ANTICORROSIVO EM SUPERFÍCIE METÁLICA, UMA (1) DEMÃO</t>
  </si>
  <si>
    <t>COB-TEL-025</t>
  </si>
  <si>
    <t>COBERTURA EM TELHA DE FIBROCIMENTO ONDULADA E = 6 MM</t>
  </si>
  <si>
    <t>ED-49687</t>
  </si>
  <si>
    <t>FORRO DE GESSO EM PLACAS ACARTONADAS - FGA</t>
  </si>
  <si>
    <t>ED-50658</t>
  </si>
  <si>
    <t>CALHA EM CHAPA GALVANIZADA, ESP. 0,65MM (GSG-24), COM DESENVOLVIMENTO DE 66CM, INCLUSIVE IÇAMENTO MANUAL VERTICAL</t>
  </si>
  <si>
    <t>PLU-RUF-050</t>
  </si>
  <si>
    <t>RUFO E CONTRA-RUFO EM CHAPA GALVANIZADA, ESP. 0,5MM (GSG-26), COM DESENVOLVIMENTO DE 25CM, INCLUSIVE IÇAMENTO MANUAL VERTICAL</t>
  </si>
  <si>
    <t>M</t>
  </si>
  <si>
    <t>7.03</t>
  </si>
  <si>
    <t>PIS-CON-005</t>
  </si>
  <si>
    <t>CONTRAPISO DESEMPENADO COM ARGAMASSA, TRAÇO 1:3 (CIMENTO E AREIA), ESP. 20MM</t>
  </si>
  <si>
    <t>PIS-CER-015</t>
  </si>
  <si>
    <t>REVESTIMENTO COM CERÂMICA APLICADO EM PISO, ACABAMENTO ESMALTADO, AMBIENTE EXTERNO (ANTIDERRAPANTE), PADRÃO EXTRA, DIMENSÃO DA PEÇA ATÉ 2025 CM2, PEI V, ASSENTAMENTO COM ARGAMASSA INDUSTRIALIZADA, INCLUSIVE REJUNTAMENTO</t>
  </si>
  <si>
    <t>ROD-CER-005</t>
  </si>
  <si>
    <t>RODAPÉ COM REVESTIMENTO EM CERÂMICA ESMALTADA COMERCIAL, ALTURA 10CM, PEI IV, ASSENTAMENTO COM ARGAMASSA INDUSTRIALIZADA, INCLUSIVE REJUNTAMENTO</t>
  </si>
  <si>
    <t>TER-ESC-035</t>
  </si>
  <si>
    <t>ESCAVAÇÃO MANUAL DE VALA COM PROFUNDIDADE MENOR OU IGUAL A 1,5M</t>
  </si>
  <si>
    <t>TER-API-005</t>
  </si>
  <si>
    <t>APILOAMENTO DO FUNDO DE VALAS COM SOQUETE</t>
  </si>
  <si>
    <t>FUN-CON-050</t>
  </si>
  <si>
    <t>FORNECIMENTO DE CONCRETO ESTRUTURAL, PREPARADO EM OBRA COM BETONEIRA, COM FCK 25 MPA, INCLUSIVE LANÇAMENTO, ADENSAMENTO E ACABAMENTO (FUNDAÇÃO)</t>
  </si>
  <si>
    <t>4.07</t>
  </si>
  <si>
    <t>SEE-EST-005</t>
  </si>
  <si>
    <t>PILAR EM CONCRETO APARENTE 20 MPa, INCLUSIVE ARMAÇÃO, FORMA PLASTIFICADA E DESFORMA</t>
  </si>
  <si>
    <t>SEE-EST-045</t>
  </si>
  <si>
    <t>VIGA DE 0,21 A 0,35 M DE LARGURA EM CONCRETO 20MPa, APARENTE, ARMAÇÃO, FORMA PLASTIFICADA, ESCORAMENTO E DESFORMA</t>
  </si>
  <si>
    <t>LAJ-REV-005</t>
  </si>
  <si>
    <t>LAJE PRÉ-MOLDADA, A REVESTIR, INCLUSIVE CAPEAMENTO E = 4 CM, SC = 100 KG/M2, L = 3,00 M</t>
  </si>
  <si>
    <t>4.08</t>
  </si>
  <si>
    <t>4.09</t>
  </si>
  <si>
    <t>4.10</t>
  </si>
  <si>
    <t>ALV-COB-015</t>
  </si>
  <si>
    <t>ALVENARIA DE ELEMENTO VAZADO,  COBOGÓ DE CONCRETO (20X40CM), ESP. 10CM, TIPO VENEZIANA COM ACABAMENTO APARENTE, INCLUSIVE ARGAMASSA PARA ASSENTAMENTO</t>
  </si>
  <si>
    <t>ALV-TIJ-025</t>
  </si>
  <si>
    <t>ED-9081</t>
  </si>
  <si>
    <t>REVESTIMENTO COM CERÂMICA APLICADO EM PAREDE, ACABAMENTO ESMALTADO, AMBIENTE INTERNO/EXTERNO, PADRÃO EXTRA, DIMENSÃO DA PEÇA ATÉ 2025 CM2, PEI III, ASSENTAMENTO COM ARGAMASSA INDUSTRIALIZADA, INCLUSIVE REJUNTAMENTO</t>
  </si>
  <si>
    <t>ESQ-POR-050</t>
  </si>
  <si>
    <t>SER-JAN-016</t>
  </si>
  <si>
    <t>FORNECIMENTO E ASSENTAMENTO DE JANELA EM METALON, TIPO MAXIM-AR, INCLUSIVE FERRAGENS E ACESSÓRIOS</t>
  </si>
  <si>
    <t>ELE-FIO-005</t>
  </si>
  <si>
    <t>FIO RÍGIDO ISOLAÇÃO EM PVC 450/750V # 1,5 MM2</t>
  </si>
  <si>
    <t>ELE-QUA-005</t>
  </si>
  <si>
    <t>QUADRO DE DISTRIBUIÇÃO PARA 8 MÓDULOS COM BARRAMENTO E CHAVE</t>
  </si>
  <si>
    <t>HID-REG-076</t>
  </si>
  <si>
    <t>REGISTRO DE GAVETA, TIPO BASE, ROSCÁVEL 3/4" (PARA TUBO SOLDÁVEL OU PPR DN 25MM/CPVC DN 22MM), INCLUSIVE ACABAMENTO (PADRÃO POPULAR) E CANOPLA CROMADOS</t>
  </si>
  <si>
    <t>HID-ADP-010</t>
  </si>
  <si>
    <t>ADAPTADOR SOLDÁVEL DE PVC MARROM COM FLANGES E ANEL PARA CAIXA DÁGUA Ø 25 MM X 3/4"</t>
  </si>
  <si>
    <t>HID-TUB-005</t>
  </si>
  <si>
    <t>FORNECIMENTO E ASSENTAMENTO DE TUBO PVC RÍGIDO SOLDÁVEL, ÁGUA FRIA, DN 20 MM (1/2"), INCLUSIVE CONEXÕES</t>
  </si>
  <si>
    <t>HID-TUB-010</t>
  </si>
  <si>
    <t>FORNECIMENTO E ASSENTAMENTO DE TUBO PVC RÍGIDO SOLDÁVEL, ÁGUA FRIA, DN 25 MM (3/4") , INCLUSIVE CONEXÕES</t>
  </si>
  <si>
    <t>HID-TUB-015</t>
  </si>
  <si>
    <t>FORNECIMENTO E ASSENTAMENTO DE TUBO PVC RÍGIDO SOLDÁVEL, ÁGUA FRIA, DN 32 MM (1") , INCLUSIVE CONEXÕES</t>
  </si>
  <si>
    <t>HID-SIF-015</t>
  </si>
  <si>
    <t>CAIXA SIFONADA EM PVC COM GRELHA REDONDA 100 X 100 X 50 MM</t>
  </si>
  <si>
    <t>HID-RAL-010</t>
  </si>
  <si>
    <t>RALO SECO PVC CÔNICO 100 X 40 MM COM GRELHA QUADRADA</t>
  </si>
  <si>
    <t>HID-GOR-030</t>
  </si>
  <si>
    <t>CAIXA DE GORDURA SIMPLES (CGS), CIRCULAR, EM CONCRETO PRÉ-MOLDADO, CAPACIDADE DE 31L, INCLUSIVE ESCAVAÇÃO, REATERRO, TRANSPORTE E RETIRADA DO MATERIAL ESCAVADO (EM CAÇAMBA)</t>
  </si>
  <si>
    <t>HID-TUB-078</t>
  </si>
  <si>
    <t>FORNECIMENTO E ASSENTAMENTO DE TUBO PVC RÍGIDO, ESGOTO, PB - SÉRIE REFORÇADO, DN 40MM (1.1/2"), INCLUSIVE CONEXÕES</t>
  </si>
  <si>
    <t>ED-8845</t>
  </si>
  <si>
    <t>FORNECIMENTO E ASSENTAMENTO DE TUBO PVC RÍGIDO, VENTILAÇÃO, PBV - SÉRIE NORMAL, DN 50 MM (2"), INCLUSIVE CONEXÕES</t>
  </si>
  <si>
    <t>ED-8846</t>
  </si>
  <si>
    <t>FORNECIMENTO E ASSENTAMENTO DE TUBO PVC RÍGIDO, VENTILAÇÃO, PBV - SÉRIE NORMAL, DN 75 MM (3"), INCLUSIVE CONEXÕES</t>
  </si>
  <si>
    <t>ED-8847</t>
  </si>
  <si>
    <t>FORNECIMENTO E ASSENTAMENTO DE TUBO PVC RÍGIDO, VENTILAÇÃO, PBV - SÉRIE NORMAL, DN 100 MM (4"), INCLUSIVE CONEXÕES</t>
  </si>
  <si>
    <t>12.01</t>
  </si>
  <si>
    <t>CAMARA MUNICIPAL DE MIRAVÂNIA-MG</t>
  </si>
  <si>
    <t>LOCAL: RUA MARIA MUNIZ</t>
  </si>
  <si>
    <t>REGIÃO/MÊS DE REFERÊNCIA: SETOP 04/2022</t>
  </si>
  <si>
    <t>PRESIDENTE DA CÂMARA</t>
  </si>
  <si>
    <t>10.01</t>
  </si>
  <si>
    <t>10.02</t>
  </si>
  <si>
    <t>10.03</t>
  </si>
  <si>
    <t>10.05</t>
  </si>
  <si>
    <t>10.06</t>
  </si>
  <si>
    <t>10.11</t>
  </si>
  <si>
    <t>10.16</t>
  </si>
  <si>
    <t>10.17</t>
  </si>
  <si>
    <t>10.18</t>
  </si>
  <si>
    <t>9.05</t>
  </si>
  <si>
    <t>9.07</t>
  </si>
  <si>
    <t>2.02</t>
  </si>
  <si>
    <t xml:space="preserve">ELZENICE GOMES DOURADO </t>
  </si>
  <si>
    <t>PRAZO DA OBRA: 03 meses</t>
  </si>
  <si>
    <t>PRAZO DE EXECUÇÃO: 90 DIAS</t>
  </si>
  <si>
    <t>DATA: 08/2022</t>
  </si>
  <si>
    <t>OBRA: CONSTRUÇÃO DE ÁREA EXTERNA COBERTA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</si>
</sst>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quot;R$&quot;\ #,##0.00"/>
    <numFmt numFmtId="166" formatCode="&quot;R$ &quot;#,##0.00"/>
    <numFmt numFmtId="167" formatCode="0.000%"/>
    <numFmt numFmtId="168" formatCode="0.0000"/>
    <numFmt numFmtId="169" formatCode="0000"/>
  </numFmts>
  <fonts count="46" x14ac:knownFonts="1">
    <font>
      <sz val="10"/>
      <name val="Arial"/>
    </font>
    <font>
      <sz val="11"/>
      <color theme="1"/>
      <name val="Calibri"/>
      <family val="2"/>
      <scheme val="minor"/>
    </font>
    <font>
      <sz val="10"/>
      <name val="Arial"/>
      <family val="2"/>
    </font>
    <font>
      <sz val="8"/>
      <name val="Arial"/>
      <family val="2"/>
    </font>
    <font>
      <sz val="10"/>
      <name val="Arial"/>
      <family val="2"/>
    </font>
    <font>
      <sz val="8"/>
      <color indexed="8"/>
      <name val="Arial"/>
      <family val="2"/>
    </font>
    <font>
      <sz val="10"/>
      <color indexed="8"/>
      <name val="Arial"/>
      <family val="2"/>
    </font>
    <font>
      <b/>
      <sz val="10"/>
      <color indexed="8"/>
      <name val="Arial"/>
      <family val="2"/>
    </font>
    <font>
      <b/>
      <sz val="8"/>
      <color indexed="8"/>
      <name val="Arial"/>
      <family val="2"/>
    </font>
    <font>
      <sz val="8"/>
      <color indexed="8"/>
      <name val="Arial"/>
      <family val="2"/>
    </font>
    <font>
      <b/>
      <sz val="8"/>
      <color indexed="8"/>
      <name val="Arial"/>
      <family val="2"/>
    </font>
    <font>
      <b/>
      <sz val="14"/>
      <name val="Arial"/>
      <family val="2"/>
    </font>
    <font>
      <b/>
      <sz val="10"/>
      <name val="Arial"/>
      <family val="2"/>
    </font>
    <font>
      <sz val="9"/>
      <color indexed="8"/>
      <name val="Arial"/>
      <family val="2"/>
    </font>
    <font>
      <sz val="9"/>
      <name val="Arial"/>
      <family val="2"/>
    </font>
    <font>
      <b/>
      <sz val="9"/>
      <color indexed="8"/>
      <name val="Arial"/>
      <family val="2"/>
    </font>
    <font>
      <b/>
      <sz val="9"/>
      <name val="Arial"/>
      <family val="2"/>
    </font>
    <font>
      <b/>
      <sz val="14"/>
      <color indexed="8"/>
      <name val="Arial"/>
      <family val="2"/>
    </font>
    <font>
      <sz val="10"/>
      <color indexed="8"/>
      <name val="Arial"/>
      <family val="2"/>
    </font>
    <font>
      <b/>
      <sz val="10"/>
      <color indexed="8"/>
      <name val="Arial"/>
      <family val="2"/>
    </font>
    <font>
      <b/>
      <sz val="11"/>
      <name val="Arial"/>
      <family val="2"/>
    </font>
    <font>
      <sz val="10"/>
      <name val="Arial"/>
      <family val="2"/>
    </font>
    <font>
      <b/>
      <sz val="8"/>
      <name val="Arial"/>
      <family val="2"/>
    </font>
    <font>
      <sz val="10"/>
      <color rgb="FFFF0000"/>
      <name val="Arial"/>
      <family val="2"/>
    </font>
    <font>
      <sz val="9"/>
      <color rgb="FFFF0000"/>
      <name val="Arial"/>
      <family val="2"/>
    </font>
    <font>
      <b/>
      <sz val="10"/>
      <color rgb="FFFF0000"/>
      <name val="Arial"/>
      <family val="2"/>
    </font>
    <font>
      <sz val="10"/>
      <name val="Courier New"/>
      <family val="3"/>
    </font>
    <font>
      <sz val="8"/>
      <color rgb="FF010000"/>
      <name val="Century Gothic"/>
      <family val="2"/>
    </font>
    <font>
      <sz val="8"/>
      <color rgb="FF010000"/>
      <name val="Arial"/>
      <family val="2"/>
    </font>
    <font>
      <sz val="10"/>
      <color indexed="8"/>
      <name val="Century Gothic"/>
      <family val="2"/>
    </font>
    <font>
      <sz val="7"/>
      <name val="Calibri"/>
      <family val="2"/>
    </font>
    <font>
      <sz val="7"/>
      <color rgb="FF010000"/>
      <name val="Calibri"/>
      <family val="2"/>
      <scheme val="minor"/>
    </font>
    <font>
      <sz val="7"/>
      <color indexed="8"/>
      <name val="Calibri"/>
      <family val="2"/>
      <scheme val="minor"/>
    </font>
    <font>
      <sz val="11"/>
      <color rgb="FF000000"/>
      <name val="Calibri"/>
      <family val="2"/>
      <scheme val="minor"/>
    </font>
    <font>
      <b/>
      <sz val="7"/>
      <color indexed="8"/>
      <name val="Calibri"/>
      <family val="2"/>
      <scheme val="minor"/>
    </font>
    <font>
      <sz val="7"/>
      <color indexed="8"/>
      <name val="Arial"/>
      <family val="2"/>
    </font>
    <font>
      <sz val="7"/>
      <name val="Arial"/>
      <family val="2"/>
    </font>
    <font>
      <sz val="10"/>
      <color theme="1"/>
      <name val="Arial"/>
      <family val="2"/>
    </font>
    <font>
      <sz val="8"/>
      <name val="Calibri"/>
      <family val="2"/>
      <scheme val="minor"/>
    </font>
    <font>
      <sz val="8"/>
      <color rgb="FF010000"/>
      <name val="Calibri"/>
      <family val="2"/>
      <scheme val="minor"/>
    </font>
    <font>
      <sz val="8"/>
      <color indexed="8"/>
      <name val="Calibri"/>
      <family val="2"/>
      <scheme val="minor"/>
    </font>
    <font>
      <sz val="8"/>
      <color rgb="FF010000"/>
      <name val="Calibri"/>
      <family val="2"/>
    </font>
    <font>
      <sz val="8"/>
      <name val="Calibri"/>
      <family val="2"/>
    </font>
    <font>
      <sz val="7"/>
      <color indexed="8"/>
      <name val="Calibri"/>
      <family val="2"/>
    </font>
    <font>
      <sz val="8"/>
      <color indexed="8"/>
      <name val="Calibri"/>
      <family val="2"/>
    </font>
    <font>
      <sz val="8"/>
      <color rgb="FF000000"/>
      <name val="Calibri"/>
      <family val="2"/>
    </font>
  </fonts>
  <fills count="8">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48">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rgb="FF010000"/>
      </top>
      <bottom style="thin">
        <color rgb="FF010000"/>
      </bottom>
      <diagonal/>
    </border>
    <border>
      <left/>
      <right/>
      <top/>
      <bottom style="thin">
        <color rgb="FF01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s>
  <cellStyleXfs count="15">
    <xf numFmtId="0" fontId="0" fillId="0" borderId="0"/>
    <xf numFmtId="0" fontId="4" fillId="0" borderId="0"/>
    <xf numFmtId="9" fontId="2" fillId="0" borderId="0" applyFont="0" applyFill="0" applyBorder="0" applyAlignment="0" applyProtection="0"/>
    <xf numFmtId="9" fontId="21" fillId="0" borderId="0" applyFont="0" applyFill="0" applyBorder="0" applyAlignment="0" applyProtection="0"/>
    <xf numFmtId="164"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0" fontId="33" fillId="0" borderId="0"/>
    <xf numFmtId="43" fontId="1" fillId="0" borderId="0" applyFont="0" applyFill="0" applyBorder="0" applyAlignment="0" applyProtection="0"/>
    <xf numFmtId="9" fontId="2" fillId="0" borderId="0"/>
  </cellStyleXfs>
  <cellXfs count="350">
    <xf numFmtId="0" fontId="0" fillId="0" borderId="0" xfId="0"/>
    <xf numFmtId="0" fontId="6" fillId="0" borderId="0" xfId="0" applyFont="1"/>
    <xf numFmtId="0" fontId="7" fillId="0" borderId="1" xfId="0" applyFont="1" applyFill="1" applyBorder="1" applyAlignment="1">
      <alignment horizontal="center" vertical="center"/>
    </xf>
    <xf numFmtId="4" fontId="6" fillId="0" borderId="0" xfId="0" applyNumberFormat="1" applyFont="1"/>
    <xf numFmtId="0" fontId="6" fillId="0" borderId="0" xfId="0" applyFont="1" applyBorder="1" applyAlignment="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6" fillId="3" borderId="0" xfId="0" applyFont="1" applyFill="1"/>
    <xf numFmtId="4" fontId="6" fillId="3" borderId="0" xfId="0" applyNumberFormat="1" applyFont="1" applyFill="1"/>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2" fontId="9" fillId="0" borderId="2" xfId="4" applyNumberFormat="1" applyFont="1" applyFill="1" applyBorder="1" applyAlignment="1">
      <alignment horizontal="center" vertical="center" wrapText="1"/>
    </xf>
    <xf numFmtId="4" fontId="9" fillId="0" borderId="2" xfId="0" applyNumberFormat="1" applyFont="1" applyBorder="1" applyAlignment="1">
      <alignment horizontal="right" vertical="center" wrapText="1"/>
    </xf>
    <xf numFmtId="4" fontId="10" fillId="0" borderId="2" xfId="0" applyNumberFormat="1" applyFont="1" applyBorder="1" applyAlignment="1">
      <alignment horizontal="right" vertical="center" wrapText="1"/>
    </xf>
    <xf numFmtId="4" fontId="8" fillId="0" borderId="2" xfId="0" applyNumberFormat="1" applyFont="1" applyBorder="1" applyAlignment="1">
      <alignment horizontal="right" vertical="center" wrapText="1"/>
    </xf>
    <xf numFmtId="10" fontId="0" fillId="0" borderId="0" xfId="0" applyNumberFormat="1"/>
    <xf numFmtId="0" fontId="0" fillId="2" borderId="10" xfId="0" applyFill="1" applyBorder="1" applyAlignment="1">
      <alignment vertical="center"/>
    </xf>
    <xf numFmtId="0" fontId="0" fillId="2" borderId="0" xfId="0" applyFill="1" applyBorder="1" applyAlignment="1">
      <alignment vertical="center"/>
    </xf>
    <xf numFmtId="0" fontId="0" fillId="2" borderId="0" xfId="0" applyFill="1" applyBorder="1" applyAlignment="1">
      <alignment vertical="center" wrapText="1"/>
    </xf>
    <xf numFmtId="10" fontId="23" fillId="2" borderId="0" xfId="0" applyNumberFormat="1" applyFont="1" applyFill="1" applyBorder="1" applyAlignment="1">
      <alignment vertical="center"/>
    </xf>
    <xf numFmtId="0" fontId="12" fillId="2" borderId="10" xfId="0" applyFont="1" applyFill="1" applyBorder="1" applyAlignment="1">
      <alignment wrapText="1"/>
    </xf>
    <xf numFmtId="0" fontId="0" fillId="0" borderId="12" xfId="0" applyBorder="1" applyAlignment="1">
      <alignment vertical="center"/>
    </xf>
    <xf numFmtId="0" fontId="12" fillId="2" borderId="0" xfId="0" applyFont="1" applyFill="1" applyBorder="1" applyAlignment="1">
      <alignment wrapText="1"/>
    </xf>
    <xf numFmtId="0" fontId="12" fillId="2" borderId="0" xfId="0" applyFont="1" applyFill="1" applyBorder="1"/>
    <xf numFmtId="0" fontId="12" fillId="2" borderId="10" xfId="0" applyFont="1" applyFill="1" applyBorder="1"/>
    <xf numFmtId="0" fontId="3" fillId="0" borderId="13" xfId="0" applyFont="1" applyBorder="1" applyAlignment="1">
      <alignment horizontal="center" vertical="center"/>
    </xf>
    <xf numFmtId="0" fontId="0" fillId="2" borderId="0" xfId="0" applyFill="1" applyBorder="1" applyAlignment="1">
      <alignment wrapText="1"/>
    </xf>
    <xf numFmtId="0" fontId="3" fillId="0" borderId="0" xfId="0" applyFont="1" applyBorder="1" applyAlignment="1">
      <alignment vertical="center"/>
    </xf>
    <xf numFmtId="0" fontId="0" fillId="2" borderId="0" xfId="0" applyFill="1" applyBorder="1"/>
    <xf numFmtId="0" fontId="4" fillId="2" borderId="10" xfId="0" applyFont="1" applyFill="1" applyBorder="1"/>
    <xf numFmtId="0" fontId="16" fillId="2" borderId="10" xfId="0" applyFont="1" applyFill="1" applyBorder="1"/>
    <xf numFmtId="0" fontId="0" fillId="0" borderId="12" xfId="0" applyBorder="1" applyAlignment="1">
      <alignment horizontal="center" vertical="center"/>
    </xf>
    <xf numFmtId="0" fontId="16" fillId="2" borderId="0" xfId="0" applyFont="1" applyFill="1" applyBorder="1" applyAlignment="1">
      <alignment wrapText="1"/>
    </xf>
    <xf numFmtId="0" fontId="12" fillId="2" borderId="0" xfId="0" applyFont="1" applyFill="1" applyBorder="1" applyAlignment="1">
      <alignment horizontal="right"/>
    </xf>
    <xf numFmtId="0" fontId="14" fillId="2" borderId="14" xfId="0" applyFont="1" applyFill="1" applyBorder="1"/>
    <xf numFmtId="0" fontId="14" fillId="2" borderId="16" xfId="0" applyFont="1" applyFill="1" applyBorder="1" applyAlignment="1">
      <alignment wrapText="1"/>
    </xf>
    <xf numFmtId="0" fontId="0" fillId="2" borderId="16" xfId="0" applyFill="1" applyBorder="1"/>
    <xf numFmtId="0" fontId="0" fillId="2" borderId="0" xfId="0" applyFill="1"/>
    <xf numFmtId="0" fontId="0" fillId="2" borderId="0" xfId="0" applyFill="1" applyAlignment="1">
      <alignment wrapText="1"/>
    </xf>
    <xf numFmtId="0" fontId="0" fillId="0" borderId="0" xfId="0" applyFill="1"/>
    <xf numFmtId="0" fontId="11" fillId="0" borderId="0" xfId="0" applyFont="1" applyFill="1" applyBorder="1" applyAlignment="1">
      <alignment horizontal="center" vertical="center"/>
    </xf>
    <xf numFmtId="4" fontId="0" fillId="0" borderId="0" xfId="0" applyNumberFormat="1" applyFill="1"/>
    <xf numFmtId="0" fontId="14" fillId="0" borderId="0" xfId="0" applyFont="1" applyFill="1"/>
    <xf numFmtId="4" fontId="14" fillId="0" borderId="0" xfId="0" applyNumberFormat="1" applyFont="1" applyFill="1"/>
    <xf numFmtId="0" fontId="13" fillId="0" borderId="2" xfId="0" applyFont="1" applyFill="1" applyBorder="1" applyAlignment="1">
      <alignment horizontal="left" vertical="center" wrapText="1"/>
    </xf>
    <xf numFmtId="2" fontId="13" fillId="0" borderId="2" xfId="4" applyNumberFormat="1" applyFont="1" applyFill="1" applyBorder="1" applyAlignment="1">
      <alignment horizontal="center" vertical="center" wrapText="1"/>
    </xf>
    <xf numFmtId="4" fontId="24" fillId="0" borderId="0" xfId="0" applyNumberFormat="1" applyFont="1" applyFill="1"/>
    <xf numFmtId="4" fontId="14" fillId="0" borderId="0" xfId="0" applyNumberFormat="1" applyFont="1" applyFill="1" applyAlignment="1">
      <alignment horizontal="center"/>
    </xf>
    <xf numFmtId="0" fontId="18" fillId="0" borderId="0" xfId="0" applyFont="1" applyFill="1"/>
    <xf numFmtId="4" fontId="18" fillId="0" borderId="0" xfId="0" applyNumberFormat="1" applyFont="1" applyFill="1" applyAlignment="1">
      <alignment horizont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5" fillId="0" borderId="2" xfId="0" applyFont="1" applyBorder="1" applyAlignment="1">
      <alignment horizontal="left"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center" vertical="center" wrapText="1"/>
    </xf>
    <xf numFmtId="2" fontId="13" fillId="4" borderId="2" xfId="4" applyNumberFormat="1" applyFont="1" applyFill="1" applyBorder="1" applyAlignment="1">
      <alignment horizontal="center" vertical="center" wrapText="1"/>
    </xf>
    <xf numFmtId="0" fontId="15" fillId="4" borderId="2" xfId="0" applyFont="1" applyFill="1" applyBorder="1" applyAlignment="1">
      <alignment horizontal="left" vertical="center" wrapText="1"/>
    </xf>
    <xf numFmtId="0" fontId="18" fillId="0" borderId="0" xfId="0" applyFont="1" applyFill="1" applyAlignment="1">
      <alignment horizontal="left"/>
    </xf>
    <xf numFmtId="0" fontId="11" fillId="0" borderId="0" xfId="0" applyFont="1" applyFill="1" applyBorder="1" applyAlignment="1">
      <alignment horizontal="left" vertical="center"/>
    </xf>
    <xf numFmtId="0" fontId="14" fillId="0" borderId="2" xfId="0" applyFont="1" applyFill="1" applyBorder="1" applyAlignment="1">
      <alignment horizontal="left" vertical="center" wrapText="1"/>
    </xf>
    <xf numFmtId="0" fontId="14" fillId="0" borderId="0" xfId="0" applyFont="1" applyFill="1" applyAlignment="1">
      <alignment horizontal="left"/>
    </xf>
    <xf numFmtId="0" fontId="14" fillId="0" borderId="0" xfId="0" applyFont="1" applyFill="1" applyAlignment="1"/>
    <xf numFmtId="2" fontId="4" fillId="0" borderId="0" xfId="1" applyNumberFormat="1"/>
    <xf numFmtId="0" fontId="4" fillId="0" borderId="0" xfId="1"/>
    <xf numFmtId="4" fontId="14" fillId="0" borderId="0" xfId="0" applyNumberFormat="1" applyFont="1" applyFill="1" applyAlignment="1">
      <alignment horizontal="right"/>
    </xf>
    <xf numFmtId="0" fontId="25" fillId="0" borderId="4" xfId="0" applyFont="1" applyFill="1" applyBorder="1" applyAlignment="1">
      <alignment horizontal="center" vertical="center" wrapText="1"/>
    </xf>
    <xf numFmtId="0" fontId="23" fillId="0" borderId="0" xfId="0" applyFont="1"/>
    <xf numFmtId="9" fontId="14" fillId="0" borderId="0" xfId="0" applyNumberFormat="1" applyFont="1" applyFill="1"/>
    <xf numFmtId="167" fontId="23" fillId="0" borderId="0" xfId="0" applyNumberFormat="1" applyFont="1"/>
    <xf numFmtId="0" fontId="0" fillId="0" borderId="10" xfId="0" applyBorder="1"/>
    <xf numFmtId="0" fontId="0" fillId="0" borderId="0" xfId="0" applyBorder="1"/>
    <xf numFmtId="0" fontId="0" fillId="0" borderId="11" xfId="0" applyBorder="1"/>
    <xf numFmtId="0" fontId="12" fillId="0" borderId="11" xfId="0" applyFont="1" applyBorder="1" applyAlignment="1">
      <alignment horizontal="center"/>
    </xf>
    <xf numFmtId="0" fontId="4" fillId="0" borderId="2" xfId="0" applyFont="1" applyBorder="1"/>
    <xf numFmtId="0" fontId="0" fillId="0" borderId="22" xfId="0" applyBorder="1"/>
    <xf numFmtId="0" fontId="3" fillId="0" borderId="0" xfId="0" applyFont="1" applyBorder="1"/>
    <xf numFmtId="0" fontId="3" fillId="0" borderId="11" xfId="0" applyFont="1" applyBorder="1"/>
    <xf numFmtId="0" fontId="0" fillId="0" borderId="2" xfId="0" applyBorder="1"/>
    <xf numFmtId="0" fontId="0" fillId="0" borderId="8" xfId="0" applyBorder="1"/>
    <xf numFmtId="10" fontId="0" fillId="0" borderId="21" xfId="3" applyNumberFormat="1" applyFont="1" applyBorder="1" applyAlignment="1">
      <alignment horizontal="right"/>
    </xf>
    <xf numFmtId="10" fontId="0" fillId="0" borderId="2" xfId="3" applyNumberFormat="1" applyFont="1" applyBorder="1"/>
    <xf numFmtId="10" fontId="4" fillId="5" borderId="21" xfId="3" applyNumberFormat="1" applyFont="1" applyFill="1" applyBorder="1" applyAlignment="1">
      <alignment horizontal="right"/>
    </xf>
    <xf numFmtId="10" fontId="4" fillId="0" borderId="2" xfId="3" applyNumberFormat="1" applyFont="1" applyBorder="1"/>
    <xf numFmtId="10" fontId="0" fillId="0" borderId="11" xfId="0" applyNumberFormat="1" applyBorder="1"/>
    <xf numFmtId="10" fontId="0" fillId="0" borderId="2" xfId="3" applyNumberFormat="1" applyFont="1" applyFill="1" applyBorder="1"/>
    <xf numFmtId="10" fontId="0" fillId="0" borderId="21" xfId="0" applyNumberFormat="1" applyBorder="1"/>
    <xf numFmtId="0" fontId="4" fillId="0" borderId="0" xfId="0" applyFont="1" applyBorder="1"/>
    <xf numFmtId="10" fontId="12" fillId="0" borderId="0" xfId="3" applyNumberFormat="1" applyFont="1" applyBorder="1"/>
    <xf numFmtId="0" fontId="3" fillId="0" borderId="0" xfId="0" applyFont="1" applyBorder="1" applyAlignment="1"/>
    <xf numFmtId="0" fontId="3" fillId="0" borderId="0" xfId="0" applyFont="1" applyFill="1" applyBorder="1" applyAlignment="1"/>
    <xf numFmtId="0" fontId="5" fillId="0" borderId="10" xfId="0" applyFont="1" applyBorder="1" applyAlignment="1">
      <alignment vertical="center"/>
    </xf>
    <xf numFmtId="0" fontId="18" fillId="0" borderId="10" xfId="0" applyFont="1" applyBorder="1"/>
    <xf numFmtId="0" fontId="18" fillId="0" borderId="14" xfId="0" applyFont="1" applyBorder="1"/>
    <xf numFmtId="0" fontId="18" fillId="0" borderId="16" xfId="0" applyFont="1" applyBorder="1" applyAlignment="1">
      <alignment horizontal="center"/>
    </xf>
    <xf numFmtId="0" fontId="18" fillId="0" borderId="17" xfId="0" applyFont="1" applyBorder="1" applyAlignment="1">
      <alignment horizontal="center"/>
    </xf>
    <xf numFmtId="0" fontId="18" fillId="0" borderId="22" xfId="0" applyFont="1" applyBorder="1"/>
    <xf numFmtId="2" fontId="5" fillId="0" borderId="2" xfId="4" applyNumberFormat="1" applyFont="1" applyFill="1" applyBorder="1" applyAlignment="1">
      <alignment horizontal="center" vertical="center" wrapText="1"/>
    </xf>
    <xf numFmtId="0" fontId="3" fillId="0" borderId="2" xfId="0" applyFont="1" applyBorder="1" applyAlignment="1">
      <alignment horizontal="left" vertical="center" wrapText="1"/>
    </xf>
    <xf numFmtId="4" fontId="4" fillId="0" borderId="0" xfId="1" applyNumberFormat="1"/>
    <xf numFmtId="168" fontId="6" fillId="0" borderId="25" xfId="0" applyNumberFormat="1" applyFont="1" applyBorder="1"/>
    <xf numFmtId="0" fontId="5" fillId="0" borderId="0" xfId="0" applyFont="1" applyBorder="1" applyAlignment="1">
      <alignment horizontal="left" vertical="center" wrapText="1"/>
    </xf>
    <xf numFmtId="0" fontId="15" fillId="0" borderId="26" xfId="0" applyFont="1" applyFill="1" applyBorder="1" applyAlignment="1">
      <alignment horizontal="center" vertical="center"/>
    </xf>
    <xf numFmtId="0" fontId="13" fillId="0" borderId="0" xfId="0" applyFont="1"/>
    <xf numFmtId="0" fontId="15" fillId="0" borderId="27" xfId="0" applyFont="1" applyFill="1" applyBorder="1" applyAlignment="1">
      <alignment horizontal="left" vertical="center"/>
    </xf>
    <xf numFmtId="0" fontId="15" fillId="0" borderId="15" xfId="0" applyFont="1" applyFill="1" applyBorder="1" applyAlignment="1">
      <alignment horizontal="center" vertical="center"/>
    </xf>
    <xf numFmtId="10" fontId="15" fillId="0" borderId="28" xfId="2" applyNumberFormat="1" applyFont="1" applyFill="1" applyBorder="1" applyAlignment="1">
      <alignment horizontal="center" vertical="center"/>
    </xf>
    <xf numFmtId="4" fontId="5" fillId="0" borderId="2" xfId="0" applyNumberFormat="1" applyFont="1" applyBorder="1" applyAlignment="1">
      <alignment horizontal="right" vertical="center" wrapText="1"/>
    </xf>
    <xf numFmtId="0" fontId="10" fillId="6" borderId="2" xfId="0" applyFont="1" applyFill="1" applyBorder="1" applyAlignment="1">
      <alignment horizontal="center" vertical="center" wrapText="1"/>
    </xf>
    <xf numFmtId="49" fontId="10" fillId="6" borderId="2" xfId="0" applyNumberFormat="1" applyFont="1" applyFill="1" applyBorder="1" applyAlignment="1">
      <alignment horizontal="center" vertical="center" wrapText="1"/>
    </xf>
    <xf numFmtId="0" fontId="10" fillId="6" borderId="2" xfId="0" applyFont="1" applyFill="1" applyBorder="1" applyAlignment="1">
      <alignment horizontal="left" vertical="center" wrapText="1"/>
    </xf>
    <xf numFmtId="2" fontId="9" fillId="6" borderId="2" xfId="4" applyNumberFormat="1" applyFont="1" applyFill="1" applyBorder="1" applyAlignment="1">
      <alignment horizontal="center" vertical="center" wrapText="1"/>
    </xf>
    <xf numFmtId="4" fontId="9" fillId="6" borderId="2" xfId="0" applyNumberFormat="1" applyFont="1" applyFill="1" applyBorder="1" applyAlignment="1">
      <alignment horizontal="right" vertical="center" wrapText="1"/>
    </xf>
    <xf numFmtId="4" fontId="10" fillId="6" borderId="2" xfId="0" applyNumberFormat="1" applyFont="1" applyFill="1" applyBorder="1" applyAlignment="1">
      <alignment horizontal="right" vertical="center" wrapText="1"/>
    </xf>
    <xf numFmtId="0" fontId="9" fillId="6" borderId="2" xfId="0" applyFont="1" applyFill="1" applyBorder="1" applyAlignment="1">
      <alignment horizontal="center" vertical="center" wrapText="1"/>
    </xf>
    <xf numFmtId="2" fontId="5" fillId="6" borderId="2" xfId="4" applyNumberFormat="1" applyFont="1" applyFill="1" applyBorder="1" applyAlignment="1">
      <alignment horizontal="center" vertical="center" wrapText="1"/>
    </xf>
    <xf numFmtId="4" fontId="5" fillId="6" borderId="2" xfId="0" applyNumberFormat="1" applyFont="1" applyFill="1" applyBorder="1" applyAlignment="1">
      <alignment horizontal="right" vertical="center" wrapText="1"/>
    </xf>
    <xf numFmtId="0" fontId="5"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0" borderId="16" xfId="0" applyFont="1" applyFill="1" applyBorder="1" applyAlignment="1">
      <alignment horizontal="center"/>
    </xf>
    <xf numFmtId="0" fontId="8" fillId="6" borderId="2" xfId="0" applyFont="1" applyFill="1" applyBorder="1" applyAlignment="1">
      <alignment horizontal="left" vertical="center" wrapText="1"/>
    </xf>
    <xf numFmtId="0" fontId="26" fillId="0" borderId="0" xfId="0" applyFont="1" applyAlignment="1">
      <alignment horizontal="left"/>
    </xf>
    <xf numFmtId="0" fontId="3" fillId="0" borderId="2" xfId="0" applyFont="1" applyBorder="1" applyAlignment="1">
      <alignment horizontal="center" vertical="center"/>
    </xf>
    <xf numFmtId="0" fontId="3" fillId="0" borderId="2" xfId="0" applyFont="1" applyBorder="1" applyAlignment="1">
      <alignment horizontal="right" vertical="center"/>
    </xf>
    <xf numFmtId="169" fontId="27" fillId="0" borderId="2" xfId="0" applyNumberFormat="1" applyFont="1" applyFill="1" applyBorder="1" applyAlignment="1" applyProtection="1">
      <alignment horizontal="center" vertical="center" wrapText="1"/>
    </xf>
    <xf numFmtId="0" fontId="27" fillId="0" borderId="2" xfId="0" applyNumberFormat="1" applyFont="1" applyFill="1" applyBorder="1" applyAlignment="1" applyProtection="1">
      <alignment horizontal="left" vertical="center" wrapText="1"/>
    </xf>
    <xf numFmtId="4" fontId="9" fillId="0" borderId="43" xfId="0" applyNumberFormat="1" applyFont="1" applyBorder="1" applyAlignment="1">
      <alignment horizontal="right" vertical="center" wrapText="1"/>
    </xf>
    <xf numFmtId="0" fontId="6" fillId="0" borderId="0" xfId="0" quotePrefix="1" applyFont="1"/>
    <xf numFmtId="4" fontId="27" fillId="0" borderId="0" xfId="0" applyNumberFormat="1" applyFont="1" applyFill="1" applyBorder="1" applyAlignment="1" applyProtection="1">
      <alignment horizontal="right" vertical="center" wrapText="1"/>
    </xf>
    <xf numFmtId="2" fontId="5" fillId="0" borderId="8" xfId="4" applyNumberFormat="1" applyFont="1" applyFill="1" applyBorder="1" applyAlignment="1">
      <alignment horizontal="center" vertical="center" wrapText="1"/>
    </xf>
    <xf numFmtId="0" fontId="28" fillId="0" borderId="8" xfId="0" applyNumberFormat="1" applyFont="1" applyFill="1" applyBorder="1" applyAlignment="1" applyProtection="1">
      <alignment horizontal="left"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5" applyFont="1" applyFill="1" applyBorder="1" applyAlignment="1">
      <alignment horizontal="left" vertical="center" wrapText="1"/>
    </xf>
    <xf numFmtId="164" fontId="3" fillId="0" borderId="2" xfId="4" applyFont="1" applyFill="1" applyBorder="1" applyAlignment="1">
      <alignment horizontal="right" vertical="center"/>
    </xf>
    <xf numFmtId="4" fontId="9" fillId="0" borderId="8" xfId="0" applyNumberFormat="1" applyFont="1" applyBorder="1" applyAlignment="1">
      <alignment horizontal="right" vertical="center" wrapText="1"/>
    </xf>
    <xf numFmtId="4" fontId="5" fillId="0" borderId="8" xfId="0" applyNumberFormat="1" applyFont="1" applyBorder="1" applyAlignment="1">
      <alignment horizontal="right" vertical="center" wrapText="1"/>
    </xf>
    <xf numFmtId="0" fontId="6" fillId="0" borderId="0" xfId="0" applyFont="1" applyBorder="1"/>
    <xf numFmtId="0" fontId="2" fillId="2" borderId="0" xfId="0" applyFont="1" applyFill="1" applyBorder="1" applyAlignment="1">
      <alignment horizontal="center" vertical="center"/>
    </xf>
    <xf numFmtId="2" fontId="5" fillId="0" borderId="9" xfId="4" applyNumberFormat="1" applyFont="1" applyFill="1" applyBorder="1" applyAlignment="1">
      <alignment horizontal="center" vertical="center" wrapText="1"/>
    </xf>
    <xf numFmtId="169" fontId="28" fillId="0" borderId="8" xfId="0" applyNumberFormat="1" applyFont="1" applyFill="1" applyBorder="1" applyAlignment="1" applyProtection="1">
      <alignment horizontal="center" vertical="center" wrapText="1"/>
    </xf>
    <xf numFmtId="4" fontId="13" fillId="0" borderId="0" xfId="0" applyNumberFormat="1" applyFont="1" applyFill="1" applyBorder="1" applyAlignment="1">
      <alignment horizontal="center" vertical="center" wrapText="1"/>
    </xf>
    <xf numFmtId="4" fontId="13" fillId="0" borderId="2" xfId="0" applyNumberFormat="1" applyFont="1" applyFill="1" applyBorder="1" applyAlignment="1">
      <alignment horizontal="right" vertical="center" wrapText="1"/>
    </xf>
    <xf numFmtId="0" fontId="19" fillId="0" borderId="2" xfId="0" applyFont="1" applyFill="1" applyBorder="1" applyAlignment="1">
      <alignment horizontal="center" vertical="center"/>
    </xf>
    <xf numFmtId="4" fontId="19" fillId="0" borderId="2" xfId="0" applyNumberFormat="1" applyFont="1" applyFill="1" applyBorder="1" applyAlignment="1">
      <alignment horizontal="center" vertical="center"/>
    </xf>
    <xf numFmtId="49" fontId="15" fillId="4" borderId="2" xfId="0" applyNumberFormat="1" applyFont="1" applyFill="1" applyBorder="1" applyAlignment="1">
      <alignment horizontal="center" vertical="center" wrapText="1"/>
    </xf>
    <xf numFmtId="4" fontId="13" fillId="4"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 fontId="13" fillId="4" borderId="2" xfId="0" applyNumberFormat="1" applyFont="1" applyFill="1" applyBorder="1" applyAlignment="1">
      <alignment horizontal="right" wrapText="1"/>
    </xf>
    <xf numFmtId="4" fontId="13" fillId="4" borderId="2" xfId="0" applyNumberFormat="1" applyFont="1" applyFill="1" applyBorder="1" applyAlignment="1">
      <alignment horizontal="right" vertical="center" wrapText="1"/>
    </xf>
    <xf numFmtId="4" fontId="14" fillId="4" borderId="2" xfId="0" applyNumberFormat="1" applyFont="1" applyFill="1" applyBorder="1" applyAlignment="1">
      <alignment horizontal="center" wrapText="1"/>
    </xf>
    <xf numFmtId="0" fontId="8" fillId="0" borderId="9" xfId="0" applyFont="1" applyBorder="1" applyAlignment="1">
      <alignment horizontal="center" vertical="center" wrapText="1"/>
    </xf>
    <xf numFmtId="0" fontId="30" fillId="0" borderId="45" xfId="0" applyFont="1" applyFill="1" applyBorder="1" applyAlignment="1">
      <alignment horizontal="center" vertical="top" wrapText="1"/>
    </xf>
    <xf numFmtId="0" fontId="30" fillId="0" borderId="45" xfId="0" applyFont="1" applyFill="1" applyBorder="1" applyAlignment="1">
      <alignment horizontal="left" vertical="top" wrapText="1"/>
    </xf>
    <xf numFmtId="4" fontId="5" fillId="0" borderId="9" xfId="0" applyNumberFormat="1" applyFont="1" applyBorder="1" applyAlignment="1">
      <alignment horizontal="right" vertical="center" wrapText="1"/>
    </xf>
    <xf numFmtId="4" fontId="5" fillId="0" borderId="9" xfId="0" applyNumberFormat="1" applyFont="1" applyBorder="1" applyAlignment="1">
      <alignment vertical="center" wrapText="1"/>
    </xf>
    <xf numFmtId="0" fontId="27" fillId="0" borderId="2" xfId="0" applyNumberFormat="1" applyFont="1" applyFill="1" applyBorder="1" applyAlignment="1" applyProtection="1">
      <alignment horizontal="center" vertical="center" wrapText="1"/>
    </xf>
    <xf numFmtId="0" fontId="27" fillId="0" borderId="42" xfId="0" applyNumberFormat="1" applyFont="1" applyFill="1" applyBorder="1" applyAlignment="1" applyProtection="1">
      <alignment horizontal="center" vertical="center" wrapText="1"/>
    </xf>
    <xf numFmtId="2" fontId="27" fillId="0" borderId="42" xfId="0" applyNumberFormat="1" applyFont="1" applyFill="1" applyBorder="1" applyAlignment="1" applyProtection="1">
      <alignment horizontal="right" vertical="center" wrapText="1"/>
    </xf>
    <xf numFmtId="0" fontId="8" fillId="0" borderId="8" xfId="0" applyFont="1" applyBorder="1" applyAlignment="1">
      <alignment horizontal="center" vertical="center" wrapText="1"/>
    </xf>
    <xf numFmtId="0" fontId="3" fillId="0" borderId="0" xfId="0" applyFont="1" applyBorder="1" applyAlignment="1">
      <alignment horizontal="center" vertical="center"/>
    </xf>
    <xf numFmtId="0" fontId="5" fillId="6" borderId="2" xfId="0" applyFont="1" applyFill="1" applyBorder="1" applyAlignment="1">
      <alignment horizontal="center" vertical="center" wrapText="1"/>
    </xf>
    <xf numFmtId="4" fontId="8" fillId="6" borderId="2" xfId="0" applyNumberFormat="1" applyFont="1" applyFill="1" applyBorder="1" applyAlignment="1">
      <alignment horizontal="right" vertical="center" wrapText="1"/>
    </xf>
    <xf numFmtId="0" fontId="31" fillId="0" borderId="2" xfId="0" applyNumberFormat="1" applyFont="1" applyFill="1" applyBorder="1" applyAlignment="1" applyProtection="1">
      <alignment horizontal="center" vertical="center" wrapText="1"/>
    </xf>
    <xf numFmtId="0" fontId="31" fillId="0" borderId="2" xfId="0" applyNumberFormat="1" applyFont="1" applyFill="1" applyBorder="1" applyAlignment="1" applyProtection="1">
      <alignment horizontal="left" vertical="center" wrapText="1"/>
    </xf>
    <xf numFmtId="2" fontId="32" fillId="0" borderId="2" xfId="4" applyNumberFormat="1" applyFont="1" applyFill="1" applyBorder="1" applyAlignment="1">
      <alignment horizontal="center" vertical="center" wrapText="1"/>
    </xf>
    <xf numFmtId="4" fontId="32" fillId="0" borderId="2" xfId="0" applyNumberFormat="1" applyFont="1" applyBorder="1" applyAlignment="1">
      <alignment horizontal="right" vertical="center" wrapText="1"/>
    </xf>
    <xf numFmtId="2" fontId="31" fillId="0" borderId="2" xfId="0" applyNumberFormat="1" applyFont="1" applyFill="1" applyBorder="1" applyAlignment="1" applyProtection="1">
      <alignment horizontal="right" vertical="center" wrapText="1"/>
    </xf>
    <xf numFmtId="4" fontId="32" fillId="0" borderId="2" xfId="0" applyNumberFormat="1" applyFont="1" applyBorder="1" applyAlignment="1">
      <alignment vertical="center" wrapText="1"/>
    </xf>
    <xf numFmtId="2" fontId="31" fillId="0" borderId="2" xfId="0" applyNumberFormat="1" applyFont="1" applyFill="1" applyBorder="1" applyAlignment="1" applyProtection="1">
      <alignment horizontal="center" vertical="center" wrapText="1"/>
    </xf>
    <xf numFmtId="0" fontId="31" fillId="0" borderId="42" xfId="0" applyNumberFormat="1" applyFont="1" applyFill="1" applyBorder="1" applyAlignment="1" applyProtection="1">
      <alignment horizontal="center" vertical="center" wrapText="1"/>
    </xf>
    <xf numFmtId="2" fontId="31" fillId="0" borderId="42" xfId="0" applyNumberFormat="1" applyFont="1" applyFill="1" applyBorder="1" applyAlignment="1" applyProtection="1">
      <alignment horizontal="right" vertical="center" wrapText="1"/>
    </xf>
    <xf numFmtId="0" fontId="34" fillId="0" borderId="2" xfId="0" applyFont="1" applyBorder="1" applyAlignment="1">
      <alignment horizontal="center" vertical="center" wrapText="1"/>
    </xf>
    <xf numFmtId="0" fontId="31" fillId="0" borderId="2" xfId="6" applyNumberFormat="1" applyFont="1" applyFill="1" applyBorder="1" applyAlignment="1" applyProtection="1">
      <alignment horizontal="center" vertical="center" wrapText="1"/>
    </xf>
    <xf numFmtId="0" fontId="31" fillId="0" borderId="2" xfId="6" applyNumberFormat="1" applyFont="1" applyFill="1" applyBorder="1" applyAlignment="1" applyProtection="1">
      <alignment horizontal="left" vertical="center" wrapText="1"/>
    </xf>
    <xf numFmtId="2" fontId="31" fillId="0" borderId="2" xfId="6" applyNumberFormat="1" applyFont="1" applyFill="1" applyBorder="1" applyAlignment="1" applyProtection="1">
      <alignment horizontal="right" vertical="center" wrapText="1"/>
    </xf>
    <xf numFmtId="4" fontId="28" fillId="0" borderId="0" xfId="0" applyNumberFormat="1" applyFont="1" applyFill="1" applyBorder="1" applyAlignment="1" applyProtection="1">
      <alignment horizontal="right" vertical="center" wrapText="1"/>
    </xf>
    <xf numFmtId="0" fontId="34" fillId="0" borderId="2"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12" fillId="2" borderId="2" xfId="0" applyFont="1" applyFill="1" applyBorder="1" applyAlignment="1">
      <alignment vertical="center"/>
    </xf>
    <xf numFmtId="0" fontId="12"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3" fillId="0" borderId="16" xfId="0" applyFont="1" applyBorder="1" applyAlignment="1">
      <alignment horizontal="center" vertical="center"/>
    </xf>
    <xf numFmtId="0" fontId="3" fillId="2" borderId="0" xfId="0" applyFont="1" applyFill="1" applyBorder="1" applyAlignment="1">
      <alignment horizontal="center" vertical="center"/>
    </xf>
    <xf numFmtId="0" fontId="0" fillId="2" borderId="30" xfId="0" applyFill="1" applyBorder="1" applyAlignment="1">
      <alignment vertical="center"/>
    </xf>
    <xf numFmtId="0" fontId="12" fillId="2" borderId="46" xfId="0" applyFont="1" applyFill="1" applyBorder="1"/>
    <xf numFmtId="0" fontId="0" fillId="2" borderId="46" xfId="0" applyFill="1" applyBorder="1"/>
    <xf numFmtId="0" fontId="0" fillId="2" borderId="31" xfId="0" applyFill="1" applyBorder="1"/>
    <xf numFmtId="49" fontId="15" fillId="0" borderId="2"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13" fillId="0" borderId="2" xfId="0" applyFont="1" applyFill="1" applyBorder="1" applyAlignment="1">
      <alignment vertical="center" wrapText="1"/>
    </xf>
    <xf numFmtId="4" fontId="14" fillId="0" borderId="2" xfId="0" applyNumberFormat="1" applyFont="1" applyFill="1" applyBorder="1" applyAlignment="1">
      <alignment horizontal="center" wrapText="1"/>
    </xf>
    <xf numFmtId="0" fontId="35" fillId="0" borderId="2" xfId="0" applyFont="1" applyFill="1" applyBorder="1" applyAlignment="1">
      <alignment horizontal="left" vertical="center" wrapText="1"/>
    </xf>
    <xf numFmtId="49" fontId="35" fillId="0" borderId="2" xfId="0" applyNumberFormat="1" applyFont="1" applyFill="1" applyBorder="1" applyAlignment="1">
      <alignment horizontal="center" vertical="center" wrapText="1"/>
    </xf>
    <xf numFmtId="2" fontId="35" fillId="0" borderId="2" xfId="4" applyNumberFormat="1" applyFont="1" applyFill="1" applyBorder="1" applyAlignment="1">
      <alignment horizontal="center" vertical="center" wrapText="1"/>
    </xf>
    <xf numFmtId="4" fontId="35" fillId="0" borderId="2" xfId="0" applyNumberFormat="1" applyFont="1" applyFill="1" applyBorder="1" applyAlignment="1">
      <alignment horizontal="right" vertical="center" wrapText="1"/>
    </xf>
    <xf numFmtId="2" fontId="35" fillId="0" borderId="2" xfId="4" applyNumberFormat="1" applyFont="1" applyFill="1" applyBorder="1" applyAlignment="1">
      <alignment horizontal="center" vertical="top" wrapText="1"/>
    </xf>
    <xf numFmtId="4" fontId="35" fillId="0" borderId="2" xfId="0" applyNumberFormat="1" applyFont="1" applyFill="1" applyBorder="1" applyAlignment="1">
      <alignment horizontal="right" vertical="top" wrapText="1"/>
    </xf>
    <xf numFmtId="0" fontId="35" fillId="0" borderId="2" xfId="0" applyFont="1" applyFill="1" applyBorder="1" applyAlignment="1">
      <alignment horizontal="left" vertical="top" wrapText="1"/>
    </xf>
    <xf numFmtId="0" fontId="35" fillId="0" borderId="2" xfId="0" applyFont="1" applyFill="1" applyBorder="1" applyAlignment="1">
      <alignment horizontal="right" vertical="top" wrapText="1"/>
    </xf>
    <xf numFmtId="4" fontId="35" fillId="0" borderId="2" xfId="0" applyNumberFormat="1" applyFont="1" applyFill="1" applyBorder="1" applyAlignment="1">
      <alignment horizontal="right" wrapText="1"/>
    </xf>
    <xf numFmtId="0" fontId="35" fillId="0" borderId="2" xfId="0" applyFont="1" applyFill="1" applyBorder="1" applyAlignment="1">
      <alignment horizontal="center" vertical="center" wrapText="1"/>
    </xf>
    <xf numFmtId="4" fontId="35" fillId="0" borderId="2" xfId="0" applyNumberFormat="1" applyFont="1" applyFill="1" applyBorder="1" applyAlignment="1">
      <alignment horizontal="center" vertical="center" wrapText="1"/>
    </xf>
    <xf numFmtId="4" fontId="36" fillId="0" borderId="2" xfId="0" applyNumberFormat="1" applyFont="1" applyFill="1" applyBorder="1" applyAlignment="1">
      <alignment horizontal="center" wrapText="1"/>
    </xf>
    <xf numFmtId="0" fontId="36" fillId="0" borderId="2" xfId="0" applyFont="1" applyFill="1" applyBorder="1" applyAlignment="1">
      <alignment horizontal="left" vertical="center" wrapText="1"/>
    </xf>
    <xf numFmtId="0" fontId="36" fillId="0" borderId="2" xfId="0" applyFont="1" applyFill="1" applyBorder="1" applyAlignment="1">
      <alignment vertical="center"/>
    </xf>
    <xf numFmtId="10" fontId="13" fillId="5" borderId="2" xfId="0" applyNumberFormat="1" applyFont="1" applyFill="1" applyBorder="1" applyAlignment="1">
      <alignment horizontal="right" vertical="center" wrapText="1"/>
    </xf>
    <xf numFmtId="10" fontId="13" fillId="5" borderId="2" xfId="0" applyNumberFormat="1" applyFont="1" applyFill="1" applyBorder="1" applyAlignment="1">
      <alignment vertical="center" wrapText="1"/>
    </xf>
    <xf numFmtId="10" fontId="15" fillId="5" borderId="2" xfId="0" applyNumberFormat="1" applyFont="1" applyFill="1" applyBorder="1" applyAlignment="1">
      <alignment horizontal="right" vertical="center" wrapText="1"/>
    </xf>
    <xf numFmtId="10" fontId="15" fillId="5" borderId="2" xfId="0" applyNumberFormat="1" applyFont="1" applyFill="1" applyBorder="1" applyAlignment="1">
      <alignment vertical="center" wrapText="1"/>
    </xf>
    <xf numFmtId="0" fontId="37" fillId="0" borderId="0" xfId="0" applyFont="1"/>
    <xf numFmtId="0" fontId="37" fillId="5" borderId="0" xfId="0" applyFont="1" applyFill="1"/>
    <xf numFmtId="10" fontId="37" fillId="5" borderId="0" xfId="0" applyNumberFormat="1" applyFont="1" applyFill="1"/>
    <xf numFmtId="166" fontId="37" fillId="0" borderId="0" xfId="0" applyNumberFormat="1" applyFont="1"/>
    <xf numFmtId="0" fontId="38" fillId="0" borderId="2" xfId="0" applyFont="1" applyBorder="1" applyAlignment="1">
      <alignment vertical="center" wrapText="1"/>
    </xf>
    <xf numFmtId="0" fontId="39" fillId="0" borderId="2" xfId="0" applyNumberFormat="1" applyFont="1" applyFill="1" applyBorder="1" applyAlignment="1" applyProtection="1">
      <alignment horizontal="left" vertical="center" wrapText="1"/>
    </xf>
    <xf numFmtId="2" fontId="39" fillId="0" borderId="2" xfId="0" applyNumberFormat="1" applyFont="1" applyFill="1" applyBorder="1" applyAlignment="1" applyProtection="1">
      <alignment horizontal="right" vertical="center" wrapText="1"/>
    </xf>
    <xf numFmtId="0" fontId="39" fillId="0" borderId="2" xfId="0" applyNumberFormat="1" applyFont="1" applyFill="1" applyBorder="1" applyAlignment="1" applyProtection="1">
      <alignment horizontal="center" vertical="center" wrapText="1"/>
    </xf>
    <xf numFmtId="0" fontId="40" fillId="0" borderId="2" xfId="0" applyFont="1" applyBorder="1" applyAlignment="1">
      <alignment horizontal="center" vertical="center" wrapText="1"/>
    </xf>
    <xf numFmtId="0" fontId="40" fillId="0" borderId="2" xfId="0" applyFont="1" applyBorder="1" applyAlignment="1">
      <alignment horizontal="left" vertical="center" wrapText="1"/>
    </xf>
    <xf numFmtId="2" fontId="40" fillId="0" borderId="2" xfId="4" applyNumberFormat="1" applyFont="1" applyFill="1" applyBorder="1" applyAlignment="1">
      <alignment horizontal="center" vertical="center" wrapText="1"/>
    </xf>
    <xf numFmtId="4" fontId="40" fillId="0" borderId="2" xfId="0" applyNumberFormat="1" applyFont="1" applyBorder="1" applyAlignment="1">
      <alignment horizontal="right" vertical="center" wrapText="1"/>
    </xf>
    <xf numFmtId="0" fontId="39" fillId="0" borderId="2" xfId="0" applyNumberFormat="1" applyFont="1" applyFill="1" applyBorder="1" applyAlignment="1" applyProtection="1">
      <alignment horizontal="left" vertical="top" wrapText="1"/>
    </xf>
    <xf numFmtId="2" fontId="39" fillId="0" borderId="42" xfId="0" applyNumberFormat="1" applyFont="1" applyFill="1" applyBorder="1" applyAlignment="1" applyProtection="1">
      <alignment horizontal="right" vertical="center" wrapText="1"/>
    </xf>
    <xf numFmtId="0" fontId="39" fillId="0" borderId="42" xfId="0" applyNumberFormat="1" applyFont="1" applyFill="1" applyBorder="1" applyAlignment="1" applyProtection="1">
      <alignment horizontal="center" vertical="center" wrapText="1"/>
    </xf>
    <xf numFmtId="0" fontId="38" fillId="0" borderId="44" xfId="0" applyFont="1" applyFill="1" applyBorder="1" applyAlignment="1">
      <alignment horizontal="left" vertical="top" wrapText="1"/>
    </xf>
    <xf numFmtId="4" fontId="40" fillId="0" borderId="2" xfId="0" applyNumberFormat="1" applyFont="1" applyBorder="1" applyAlignment="1">
      <alignment vertical="center" wrapText="1"/>
    </xf>
    <xf numFmtId="0" fontId="27" fillId="0" borderId="0" xfId="0"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left" vertical="center" wrapText="1"/>
    </xf>
    <xf numFmtId="2" fontId="32" fillId="0" borderId="8" xfId="4" applyNumberFormat="1" applyFont="1" applyFill="1" applyBorder="1" applyAlignment="1">
      <alignment horizontal="center" vertical="center" wrapText="1"/>
    </xf>
    <xf numFmtId="4" fontId="40" fillId="0" borderId="8" xfId="0" applyNumberFormat="1" applyFont="1" applyBorder="1" applyAlignment="1">
      <alignment horizontal="right" vertical="center" wrapText="1"/>
    </xf>
    <xf numFmtId="2" fontId="39" fillId="0" borderId="8" xfId="0" applyNumberFormat="1" applyFont="1" applyFill="1" applyBorder="1" applyAlignment="1" applyProtection="1">
      <alignment horizontal="right" vertical="center" wrapText="1"/>
    </xf>
    <xf numFmtId="2" fontId="40" fillId="0" borderId="2" xfId="0" applyNumberFormat="1" applyFont="1" applyFill="1" applyBorder="1" applyAlignment="1">
      <alignment horizontal="center" vertical="center" wrapText="1"/>
    </xf>
    <xf numFmtId="4" fontId="40" fillId="0" borderId="2" xfId="0" applyNumberFormat="1" applyFont="1" applyFill="1" applyBorder="1" applyAlignment="1">
      <alignment horizontal="right" vertical="center" wrapText="1"/>
    </xf>
    <xf numFmtId="0" fontId="41" fillId="0" borderId="2" xfId="0" applyNumberFormat="1" applyFont="1" applyFill="1" applyBorder="1" applyAlignment="1" applyProtection="1">
      <alignment horizontal="center" vertical="center" wrapText="1"/>
    </xf>
    <xf numFmtId="0" fontId="41" fillId="0" borderId="2" xfId="0" applyNumberFormat="1" applyFont="1" applyFill="1" applyBorder="1" applyAlignment="1" applyProtection="1">
      <alignment horizontal="left" vertical="center" wrapText="1"/>
    </xf>
    <xf numFmtId="2" fontId="41" fillId="0" borderId="2" xfId="0" applyNumberFormat="1" applyFont="1" applyFill="1" applyBorder="1" applyAlignment="1" applyProtection="1">
      <alignment horizontal="right" vertical="center" wrapText="1"/>
    </xf>
    <xf numFmtId="0" fontId="42" fillId="0" borderId="2" xfId="0" applyFont="1" applyBorder="1" applyAlignment="1">
      <alignment vertical="center" wrapText="1"/>
    </xf>
    <xf numFmtId="2" fontId="43" fillId="0" borderId="2" xfId="4" applyNumberFormat="1" applyFont="1" applyFill="1" applyBorder="1" applyAlignment="1">
      <alignment horizontal="center" vertical="center" wrapText="1"/>
    </xf>
    <xf numFmtId="4" fontId="43" fillId="0" borderId="2" xfId="0" applyNumberFormat="1" applyFont="1" applyBorder="1" applyAlignment="1">
      <alignment horizontal="right" vertical="center" wrapText="1"/>
    </xf>
    <xf numFmtId="2" fontId="44" fillId="0" borderId="2" xfId="4" applyNumberFormat="1" applyFont="1" applyFill="1" applyBorder="1" applyAlignment="1">
      <alignment horizontal="center" vertical="center" wrapText="1"/>
    </xf>
    <xf numFmtId="4" fontId="44" fillId="0" borderId="2" xfId="0" applyNumberFormat="1" applyFont="1" applyBorder="1" applyAlignment="1">
      <alignment horizontal="right" vertical="center" wrapText="1"/>
    </xf>
    <xf numFmtId="0" fontId="41" fillId="0" borderId="2" xfId="6" applyNumberFormat="1" applyFont="1" applyFill="1" applyBorder="1" applyAlignment="1" applyProtection="1">
      <alignment horizontal="left" vertical="center" wrapText="1"/>
    </xf>
    <xf numFmtId="0" fontId="41" fillId="0" borderId="2" xfId="6" applyNumberFormat="1" applyFont="1" applyFill="1" applyBorder="1" applyAlignment="1" applyProtection="1">
      <alignment horizontal="center" vertical="center" wrapText="1"/>
    </xf>
    <xf numFmtId="2" fontId="41" fillId="0" borderId="2" xfId="6" applyNumberFormat="1" applyFont="1" applyFill="1" applyBorder="1" applyAlignment="1" applyProtection="1">
      <alignment horizontal="right" vertical="center" wrapText="1"/>
    </xf>
    <xf numFmtId="169" fontId="41" fillId="0" borderId="2" xfId="0" applyNumberFormat="1" applyFont="1" applyFill="1" applyBorder="1" applyAlignment="1" applyProtection="1">
      <alignment horizontal="center" vertical="center" wrapText="1"/>
    </xf>
    <xf numFmtId="4" fontId="41" fillId="0" borderId="2" xfId="0" applyNumberFormat="1" applyFont="1" applyFill="1" applyBorder="1" applyAlignment="1" applyProtection="1">
      <alignment horizontal="right" vertical="center" wrapText="1"/>
    </xf>
    <xf numFmtId="0" fontId="44" fillId="0" borderId="2" xfId="0" applyFont="1" applyBorder="1" applyAlignment="1">
      <alignment horizontal="center" vertical="center" wrapText="1"/>
    </xf>
    <xf numFmtId="0" fontId="44" fillId="0" borderId="2" xfId="0" applyFont="1" applyBorder="1" applyAlignment="1">
      <alignment horizontal="left" vertical="center" wrapText="1"/>
    </xf>
    <xf numFmtId="0" fontId="42" fillId="0" borderId="2" xfId="0" applyFont="1" applyBorder="1" applyAlignment="1">
      <alignment horizontal="right"/>
    </xf>
    <xf numFmtId="0" fontId="42" fillId="0" borderId="2" xfId="0" applyFont="1" applyFill="1" applyBorder="1" applyAlignment="1">
      <alignment horizontal="center" vertical="center" wrapText="1"/>
    </xf>
    <xf numFmtId="0" fontId="42" fillId="0" borderId="2" xfId="0" applyFont="1" applyFill="1" applyBorder="1" applyAlignment="1">
      <alignment horizontal="left" vertical="top" wrapText="1"/>
    </xf>
    <xf numFmtId="2" fontId="45" fillId="0" borderId="2" xfId="0" applyNumberFormat="1" applyFont="1" applyFill="1" applyBorder="1" applyAlignment="1">
      <alignment horizontal="right" vertical="center" shrinkToFit="1"/>
    </xf>
    <xf numFmtId="169" fontId="39" fillId="0" borderId="2" xfId="0" applyNumberFormat="1" applyFont="1" applyFill="1" applyBorder="1" applyAlignment="1" applyProtection="1">
      <alignment horizontal="center" vertical="center" wrapText="1"/>
    </xf>
    <xf numFmtId="0" fontId="39" fillId="0" borderId="2" xfId="0" applyNumberFormat="1" applyFont="1" applyFill="1" applyBorder="1" applyAlignment="1" applyProtection="1">
      <alignment horizontal="left" vertical="center"/>
    </xf>
    <xf numFmtId="0" fontId="28" fillId="0" borderId="8" xfId="0" applyNumberFormat="1" applyFont="1" applyFill="1" applyBorder="1" applyAlignment="1" applyProtection="1">
      <alignment horizontal="left" vertical="center"/>
    </xf>
    <xf numFmtId="2" fontId="5" fillId="0" borderId="47" xfId="4" applyNumberFormat="1" applyFont="1" applyFill="1" applyBorder="1" applyAlignment="1">
      <alignment horizontal="center" vertical="center" wrapText="1"/>
    </xf>
    <xf numFmtId="0" fontId="39" fillId="0" borderId="2" xfId="6" applyNumberFormat="1" applyFont="1" applyFill="1" applyBorder="1" applyAlignment="1" applyProtection="1">
      <alignment horizontal="center" vertical="center" wrapText="1"/>
    </xf>
    <xf numFmtId="0" fontId="39" fillId="0" borderId="2" xfId="6" applyNumberFormat="1" applyFont="1" applyFill="1" applyBorder="1" applyAlignment="1" applyProtection="1">
      <alignment horizontal="left" vertical="center" wrapText="1"/>
    </xf>
    <xf numFmtId="2" fontId="39" fillId="0" borderId="2" xfId="6" applyNumberFormat="1" applyFont="1" applyFill="1" applyBorder="1" applyAlignment="1" applyProtection="1">
      <alignment horizontal="right" vertical="center" wrapText="1"/>
    </xf>
    <xf numFmtId="0" fontId="12" fillId="2" borderId="25" xfId="0" applyFont="1" applyFill="1" applyBorder="1" applyAlignment="1">
      <alignment vertical="center"/>
    </xf>
    <xf numFmtId="0" fontId="12" fillId="2" borderId="22" xfId="0" applyFont="1" applyFill="1" applyBorder="1" applyAlignment="1">
      <alignment vertical="center"/>
    </xf>
    <xf numFmtId="166" fontId="37" fillId="7" borderId="0" xfId="0" applyNumberFormat="1" applyFont="1" applyFill="1"/>
    <xf numFmtId="0" fontId="0" fillId="7" borderId="0" xfId="0" applyFill="1"/>
    <xf numFmtId="166" fontId="37" fillId="7" borderId="0" xfId="0" applyNumberFormat="1" applyFont="1" applyFill="1" applyAlignment="1">
      <alignment horizontal="right"/>
    </xf>
    <xf numFmtId="4" fontId="0" fillId="0" borderId="0" xfId="0" applyNumberFormat="1"/>
    <xf numFmtId="49" fontId="13" fillId="5" borderId="2" xfId="0" applyNumberFormat="1" applyFont="1" applyFill="1" applyBorder="1" applyAlignment="1">
      <alignment horizontal="center" vertical="top" wrapText="1"/>
    </xf>
    <xf numFmtId="4" fontId="15" fillId="5" borderId="2" xfId="0" applyNumberFormat="1" applyFont="1" applyFill="1" applyBorder="1" applyAlignment="1" applyProtection="1">
      <alignment horizontal="right" vertical="center" wrapText="1"/>
      <protection locked="0"/>
    </xf>
    <xf numFmtId="4" fontId="13" fillId="5" borderId="2" xfId="0" applyNumberFormat="1" applyFont="1" applyFill="1" applyBorder="1" applyAlignment="1">
      <alignment vertical="center" wrapText="1"/>
    </xf>
    <xf numFmtId="4" fontId="13" fillId="5" borderId="2" xfId="0" applyNumberFormat="1" applyFont="1" applyFill="1" applyBorder="1" applyAlignment="1">
      <alignment horizontal="right" vertical="center" wrapText="1"/>
    </xf>
    <xf numFmtId="49" fontId="15" fillId="5" borderId="2" xfId="0" applyNumberFormat="1" applyFont="1" applyFill="1" applyBorder="1" applyAlignment="1">
      <alignment horizontal="center" vertical="top" wrapText="1"/>
    </xf>
    <xf numFmtId="165" fontId="16" fillId="5" borderId="2" xfId="0" applyNumberFormat="1" applyFont="1" applyFill="1" applyBorder="1" applyAlignment="1">
      <alignment horizontal="right" vertical="center"/>
    </xf>
    <xf numFmtId="4" fontId="12" fillId="5" borderId="2" xfId="0" applyNumberFormat="1" applyFont="1" applyFill="1" applyBorder="1" applyAlignment="1">
      <alignment vertical="center"/>
    </xf>
    <xf numFmtId="0" fontId="29" fillId="0" borderId="0" xfId="0" applyFont="1" applyBorder="1" applyAlignment="1">
      <alignment horizontal="center"/>
    </xf>
    <xf numFmtId="0" fontId="29" fillId="0" borderId="0" xfId="0" applyFont="1" applyBorder="1" applyAlignment="1">
      <alignment horizontal="center" wrapText="1"/>
    </xf>
    <xf numFmtId="0" fontId="6" fillId="0" borderId="0" xfId="0" applyFont="1" applyAlignment="1">
      <alignment horizontal="center"/>
    </xf>
    <xf numFmtId="0" fontId="6" fillId="0" borderId="13" xfId="0" applyFont="1" applyBorder="1" applyAlignment="1">
      <alignment horizontal="center" vertical="center"/>
    </xf>
    <xf numFmtId="0" fontId="9" fillId="0" borderId="0" xfId="0" applyFont="1" applyBorder="1" applyAlignment="1">
      <alignment horizontal="center" vertical="center"/>
    </xf>
    <xf numFmtId="0" fontId="15" fillId="0" borderId="29" xfId="0" applyFont="1" applyFill="1" applyBorder="1" applyAlignment="1">
      <alignment horizontal="left" vertical="center"/>
    </xf>
    <xf numFmtId="0" fontId="15" fillId="0" borderId="26" xfId="0" applyFont="1" applyFill="1" applyBorder="1" applyAlignment="1">
      <alignment horizontal="left" vertical="center"/>
    </xf>
    <xf numFmtId="0" fontId="15" fillId="0" borderId="22" xfId="0" applyFont="1" applyFill="1" applyBorder="1" applyAlignment="1">
      <alignment horizontal="left" vertical="center"/>
    </xf>
    <xf numFmtId="0" fontId="8" fillId="0" borderId="2" xfId="0" applyFont="1" applyBorder="1" applyAlignment="1">
      <alignment horizontal="right" vertical="center" wrapText="1"/>
    </xf>
    <xf numFmtId="0" fontId="6" fillId="0" borderId="0" xfId="0" applyFont="1" applyBorder="1" applyAlignment="1">
      <alignment horizontal="center" vertical="center"/>
    </xf>
    <xf numFmtId="0" fontId="9" fillId="0" borderId="13" xfId="0" applyFont="1" applyBorder="1" applyAlignment="1">
      <alignment horizontal="center" vertical="center"/>
    </xf>
    <xf numFmtId="0" fontId="6" fillId="0" borderId="12" xfId="0" applyFont="1" applyBorder="1" applyAlignment="1">
      <alignment horizontal="center" vertical="center"/>
    </xf>
    <xf numFmtId="0" fontId="5" fillId="0" borderId="13" xfId="0" applyFont="1" applyBorder="1" applyAlignment="1">
      <alignment horizontal="left" vertical="center" wrapText="1"/>
    </xf>
    <xf numFmtId="0" fontId="15" fillId="0" borderId="30" xfId="0" applyFont="1" applyFill="1" applyBorder="1" applyAlignment="1">
      <alignment horizontal="left" vertical="center"/>
    </xf>
    <xf numFmtId="0" fontId="15" fillId="0" borderId="31" xfId="0" applyFont="1" applyFill="1" applyBorder="1" applyAlignment="1">
      <alignment horizontal="left" vertical="center"/>
    </xf>
    <xf numFmtId="0" fontId="15" fillId="0" borderId="32" xfId="0" applyFont="1" applyFill="1" applyBorder="1" applyAlignment="1">
      <alignment horizontal="center" vertical="center"/>
    </xf>
    <xf numFmtId="0" fontId="15" fillId="0" borderId="33" xfId="0" applyFont="1" applyFill="1" applyBorder="1" applyAlignment="1">
      <alignment horizontal="center" vertical="center"/>
    </xf>
    <xf numFmtId="0" fontId="7" fillId="0" borderId="16" xfId="0" applyFont="1" applyFill="1" applyBorder="1" applyAlignment="1">
      <alignment horizontal="center" vertical="center" wrapText="1"/>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5" fillId="0" borderId="2"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34" xfId="0" applyFont="1" applyFill="1" applyBorder="1" applyAlignment="1">
      <alignment horizontal="left" vertical="center"/>
    </xf>
    <xf numFmtId="0" fontId="15" fillId="0" borderId="7" xfId="0" applyFont="1" applyFill="1" applyBorder="1" applyAlignment="1">
      <alignment horizontal="left" vertical="center"/>
    </xf>
    <xf numFmtId="0" fontId="15" fillId="0" borderId="35" xfId="0" applyFont="1" applyFill="1" applyBorder="1" applyAlignment="1">
      <alignment horizontal="left" vertical="center"/>
    </xf>
    <xf numFmtId="0" fontId="15" fillId="0" borderId="29"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36" xfId="0" applyFont="1" applyFill="1" applyBorder="1" applyAlignment="1">
      <alignment horizontal="left" vertical="center"/>
    </xf>
    <xf numFmtId="0" fontId="15" fillId="0" borderId="6" xfId="0" applyFont="1" applyFill="1" applyBorder="1" applyAlignment="1">
      <alignment horizontal="left" vertical="center"/>
    </xf>
    <xf numFmtId="0" fontId="15" fillId="0" borderId="37" xfId="0" applyFont="1" applyFill="1" applyBorder="1" applyAlignment="1">
      <alignment horizontal="left"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7" xfId="0" applyFont="1" applyFill="1" applyBorder="1" applyAlignment="1">
      <alignment horizontal="center" vertical="center"/>
    </xf>
    <xf numFmtId="0" fontId="0" fillId="2" borderId="2" xfId="0" applyFill="1" applyBorder="1" applyAlignment="1">
      <alignment vertical="center" wrapText="1"/>
    </xf>
    <xf numFmtId="0" fontId="12" fillId="2"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2" fillId="2" borderId="2" xfId="0" applyFont="1" applyFill="1" applyBorder="1" applyAlignment="1">
      <alignment horizontal="left" vertical="center"/>
    </xf>
    <xf numFmtId="0" fontId="3" fillId="0" borderId="0" xfId="0" applyFont="1" applyBorder="1" applyAlignment="1">
      <alignment horizontal="center" vertical="center"/>
    </xf>
    <xf numFmtId="165" fontId="12" fillId="2" borderId="2" xfId="0" applyNumberFormat="1" applyFont="1" applyFill="1" applyBorder="1" applyAlignment="1" applyProtection="1">
      <alignment horizontal="left" vertical="center"/>
      <protection locked="0"/>
    </xf>
    <xf numFmtId="0" fontId="12" fillId="2" borderId="2" xfId="0" applyFont="1" applyFill="1" applyBorder="1" applyAlignment="1">
      <alignment horizontal="left" vertical="center" wrapText="1"/>
    </xf>
    <xf numFmtId="0" fontId="18" fillId="0" borderId="0" xfId="0" applyFont="1" applyAlignment="1">
      <alignment horizontal="center"/>
    </xf>
    <xf numFmtId="0" fontId="20" fillId="0" borderId="10" xfId="0" applyFont="1" applyFill="1" applyBorder="1" applyAlignment="1">
      <alignment horizontal="left" vertical="center"/>
    </xf>
    <xf numFmtId="0" fontId="20" fillId="0" borderId="0" xfId="0" applyFont="1" applyFill="1" applyBorder="1" applyAlignment="1">
      <alignment horizontal="left" vertical="center"/>
    </xf>
    <xf numFmtId="0" fontId="20" fillId="0" borderId="11" xfId="0" applyFont="1" applyFill="1" applyBorder="1" applyAlignment="1">
      <alignment horizontal="left" vertical="center"/>
    </xf>
    <xf numFmtId="0" fontId="11" fillId="0" borderId="3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9" xfId="0" applyFont="1" applyFill="1" applyBorder="1" applyAlignment="1">
      <alignment horizontal="center" vertical="center"/>
    </xf>
    <xf numFmtId="0" fontId="0" fillId="0" borderId="34" xfId="0" applyFill="1" applyBorder="1" applyAlignment="1">
      <alignment horizontal="center"/>
    </xf>
    <xf numFmtId="0" fontId="0" fillId="0" borderId="7" xfId="0" applyFill="1" applyBorder="1" applyAlignment="1">
      <alignment horizontal="center"/>
    </xf>
    <xf numFmtId="0" fontId="0" fillId="0" borderId="40" xfId="0" applyFill="1" applyBorder="1" applyAlignment="1">
      <alignment horizontal="center"/>
    </xf>
    <xf numFmtId="0" fontId="18" fillId="0" borderId="0" xfId="0" applyFont="1" applyBorder="1" applyAlignment="1">
      <alignment horizontal="center" vertical="center"/>
    </xf>
    <xf numFmtId="0" fontId="13" fillId="0" borderId="2" xfId="0" applyFont="1" applyFill="1" applyBorder="1" applyAlignment="1">
      <alignment horizontal="center" vertical="center" wrapText="1"/>
    </xf>
    <xf numFmtId="0" fontId="6" fillId="0" borderId="13"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1" xfId="0" applyFont="1" applyBorder="1" applyAlignment="1">
      <alignment horizontal="center" vertical="center" wrapText="1"/>
    </xf>
    <xf numFmtId="0" fontId="6" fillId="0" borderId="0" xfId="0" applyFont="1" applyBorder="1" applyAlignment="1">
      <alignment horizontal="center"/>
    </xf>
    <xf numFmtId="0" fontId="18" fillId="0" borderId="0" xfId="0" applyFont="1" applyBorder="1" applyAlignment="1">
      <alignment horizontal="center"/>
    </xf>
    <xf numFmtId="0" fontId="18" fillId="0" borderId="11" xfId="0" applyFont="1" applyBorder="1" applyAlignment="1">
      <alignment horizontal="center"/>
    </xf>
    <xf numFmtId="0" fontId="16" fillId="0" borderId="10" xfId="0" applyFont="1" applyBorder="1" applyAlignment="1">
      <alignment horizontal="center"/>
    </xf>
    <xf numFmtId="0" fontId="16" fillId="0" borderId="0" xfId="0" applyFont="1" applyBorder="1" applyAlignment="1">
      <alignment horizontal="center"/>
    </xf>
    <xf numFmtId="0" fontId="16" fillId="0" borderId="11" xfId="0" applyFont="1" applyBorder="1" applyAlignment="1">
      <alignment horizontal="center"/>
    </xf>
    <xf numFmtId="0" fontId="20" fillId="0" borderId="18" xfId="0" applyFont="1" applyBorder="1" applyAlignment="1">
      <alignment horizontal="center"/>
    </xf>
    <xf numFmtId="0" fontId="20" fillId="0" borderId="19" xfId="0" applyFont="1" applyBorder="1" applyAlignment="1">
      <alignment horizontal="center"/>
    </xf>
    <xf numFmtId="0" fontId="20" fillId="0" borderId="20" xfId="0" applyFont="1" applyBorder="1" applyAlignment="1">
      <alignment horizontal="center"/>
    </xf>
    <xf numFmtId="0" fontId="0" fillId="0" borderId="23" xfId="0" applyBorder="1" applyAlignment="1">
      <alignment horizontal="center"/>
    </xf>
    <xf numFmtId="0" fontId="0" fillId="0" borderId="12" xfId="0" applyBorder="1" applyAlignment="1">
      <alignment horizontal="center"/>
    </xf>
    <xf numFmtId="0" fontId="0" fillId="0" borderId="24" xfId="0" applyBorder="1" applyAlignment="1">
      <alignment horizontal="center"/>
    </xf>
  </cellXfs>
  <cellStyles count="15">
    <cellStyle name="Normal" xfId="0" builtinId="0"/>
    <cellStyle name="Normal 10" xfId="8"/>
    <cellStyle name="Normal 2" xfId="1"/>
    <cellStyle name="Normal 2 2 2" xfId="5"/>
    <cellStyle name="Normal 2 2 3" xfId="12"/>
    <cellStyle name="Normal 3" xfId="6"/>
    <cellStyle name="Porcentagem" xfId="2" builtinId="5"/>
    <cellStyle name="Porcentagem 2" xfId="3"/>
    <cellStyle name="Porcentagem 2 2" xfId="14"/>
    <cellStyle name="Porcentagem 2 3" xfId="9"/>
    <cellStyle name="Porcentagem 3" xfId="7"/>
    <cellStyle name="Vírgula" xfId="4" builtinId="3"/>
    <cellStyle name="Vírgula 2" xfId="10"/>
    <cellStyle name="Vírgula 2 2" xfId="11"/>
    <cellStyle name="Vírgula 3" xfId="13"/>
  </cellStyles>
  <dxfs count="1">
    <dxf>
      <font>
        <condense val="0"/>
        <extend val="0"/>
        <color indexed="8"/>
      </font>
      <fill>
        <patternFill>
          <bgColor indexed="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304800</xdr:colOff>
      <xdr:row>0</xdr:row>
      <xdr:rowOff>31751</xdr:rowOff>
    </xdr:from>
    <xdr:to>
      <xdr:col>6</xdr:col>
      <xdr:colOff>276225</xdr:colOff>
      <xdr:row>1</xdr:row>
      <xdr:rowOff>0</xdr:rowOff>
    </xdr:to>
    <xdr:sp macro="" textlink="">
      <xdr:nvSpPr>
        <xdr:cNvPr id="3" name="Text Box 6">
          <a:extLst>
            <a:ext uri="{FF2B5EF4-FFF2-40B4-BE49-F238E27FC236}">
              <a16:creationId xmlns:a16="http://schemas.microsoft.com/office/drawing/2014/main" xmlns="" id="{00000000-0008-0000-0200-000002000000}"/>
            </a:ext>
          </a:extLst>
        </xdr:cNvPr>
        <xdr:cNvSpPr txBox="1">
          <a:spLocks noChangeArrowheads="1"/>
        </xdr:cNvSpPr>
      </xdr:nvSpPr>
      <xdr:spPr bwMode="auto">
        <a:xfrm>
          <a:off x="1371600" y="31751"/>
          <a:ext cx="4495800" cy="1044574"/>
        </a:xfrm>
        <a:prstGeom prst="rect">
          <a:avLst/>
        </a:prstGeom>
        <a:noFill/>
        <a:ln w="9525">
          <a:noFill/>
          <a:miter lim="800000"/>
          <a:headEnd/>
          <a:tailEnd/>
        </a:ln>
      </xdr:spPr>
      <xdr:txBody>
        <a:bodyPr vertOverflow="clip" wrap="square" lIns="27432" tIns="22860" rIns="0" bIns="0" anchor="ctr" upright="1"/>
        <a:lstStyle/>
        <a:p>
          <a:pPr algn="ctr"/>
          <a:r>
            <a:rPr lang="pt-BR" sz="1400" b="1">
              <a:effectLst/>
              <a:latin typeface="Times New Roman" panose="02020603050405020304" pitchFamily="18" charset="0"/>
              <a:ea typeface="+mn-ea"/>
              <a:cs typeface="Times New Roman" panose="02020603050405020304" pitchFamily="18" charset="0"/>
            </a:rPr>
            <a:t> CAMARA</a:t>
          </a:r>
          <a:r>
            <a:rPr lang="pt-BR" sz="1400" b="1" baseline="0">
              <a:effectLst/>
              <a:latin typeface="Times New Roman" panose="02020603050405020304" pitchFamily="18" charset="0"/>
              <a:ea typeface="+mn-ea"/>
              <a:cs typeface="Times New Roman" panose="02020603050405020304" pitchFamily="18" charset="0"/>
            </a:rPr>
            <a:t> MUNICIPAL </a:t>
          </a:r>
          <a:r>
            <a:rPr lang="pt-BR" sz="1400" b="1">
              <a:effectLst/>
              <a:latin typeface="Times New Roman" panose="02020603050405020304" pitchFamily="18" charset="0"/>
              <a:ea typeface="+mn-ea"/>
              <a:cs typeface="Times New Roman" panose="02020603050405020304" pitchFamily="18" charset="0"/>
            </a:rPr>
            <a:t>DE MIRAVÂNIA– MG </a:t>
          </a:r>
          <a:r>
            <a:rPr lang="pt-BR" sz="1400">
              <a:effectLst/>
              <a:latin typeface="Times New Roman" panose="02020603050405020304" pitchFamily="18" charset="0"/>
              <a:ea typeface="+mn-ea"/>
              <a:cs typeface="Times New Roman" panose="02020603050405020304" pitchFamily="18" charset="0"/>
            </a:rPr>
            <a:t>                                                                                                                                </a:t>
          </a:r>
        </a:p>
        <a:p>
          <a:pPr algn="ctr"/>
          <a:r>
            <a:rPr lang="pt-BR" sz="1400">
              <a:effectLst/>
              <a:latin typeface="Times New Roman" panose="02020603050405020304" pitchFamily="18" charset="0"/>
              <a:ea typeface="+mn-ea"/>
              <a:cs typeface="Times New Roman" panose="02020603050405020304" pitchFamily="18" charset="0"/>
            </a:rPr>
            <a:t> </a:t>
          </a:r>
          <a:r>
            <a:rPr lang="pt-BR" sz="1200" b="1">
              <a:effectLst/>
              <a:latin typeface="Times New Roman" panose="02020603050405020304" pitchFamily="18" charset="0"/>
              <a:ea typeface="+mn-ea"/>
              <a:cs typeface="Times New Roman" panose="02020603050405020304" pitchFamily="18" charset="0"/>
            </a:rPr>
            <a:t>ESTADO DE MINAS GERAIS</a:t>
          </a:r>
        </a:p>
        <a:p>
          <a:pPr algn="ctr"/>
          <a:r>
            <a:rPr lang="pt-BR" sz="1200" b="1" i="0" strike="noStrike">
              <a:solidFill>
                <a:srgbClr val="000000"/>
              </a:solidFill>
              <a:effectLst/>
              <a:latin typeface="Times New Roman" panose="02020603050405020304" pitchFamily="18" charset="0"/>
              <a:ea typeface="+mn-ea"/>
              <a:cs typeface="Times New Roman" panose="02020603050405020304" pitchFamily="18" charset="0"/>
            </a:rPr>
            <a:t>CNPJ: </a:t>
          </a:r>
          <a:endParaRPr lang="pt-BR" sz="1200" b="1" i="0" strike="noStrike">
            <a:solidFill>
              <a:srgbClr val="000000"/>
            </a:solidFill>
            <a:latin typeface="Times New Roman" panose="02020603050405020304" pitchFamily="18" charset="0"/>
            <a:cs typeface="Times New Roman" panose="02020603050405020304" pitchFamily="18" charset="0"/>
          </a:endParaRPr>
        </a:p>
      </xdr:txBody>
    </xdr:sp>
    <xdr:clientData/>
  </xdr:twoCellAnchor>
  <xdr:twoCellAnchor editAs="oneCell">
    <xdr:from>
      <xdr:col>0</xdr:col>
      <xdr:colOff>251113</xdr:colOff>
      <xdr:row>0</xdr:row>
      <xdr:rowOff>0</xdr:rowOff>
    </xdr:from>
    <xdr:to>
      <xdr:col>2</xdr:col>
      <xdr:colOff>197138</xdr:colOff>
      <xdr:row>0</xdr:row>
      <xdr:rowOff>1047750</xdr:rowOff>
    </xdr:to>
    <xdr:pic>
      <xdr:nvPicPr>
        <xdr:cNvPr id="4" name="Picture 6">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113" y="0"/>
          <a:ext cx="1019752" cy="1047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1533525</xdr:colOff>
      <xdr:row>0</xdr:row>
      <xdr:rowOff>31751</xdr:rowOff>
    </xdr:from>
    <xdr:to>
      <xdr:col>5</xdr:col>
      <xdr:colOff>285750</xdr:colOff>
      <xdr:row>1</xdr:row>
      <xdr:rowOff>0</xdr:rowOff>
    </xdr:to>
    <xdr:sp macro="" textlink="">
      <xdr:nvSpPr>
        <xdr:cNvPr id="2" name="Text Box 6">
          <a:extLst>
            <a:ext uri="{FF2B5EF4-FFF2-40B4-BE49-F238E27FC236}">
              <a16:creationId xmlns:a16="http://schemas.microsoft.com/office/drawing/2014/main" xmlns="" id="{00000000-0008-0000-0200-000002000000}"/>
            </a:ext>
          </a:extLst>
        </xdr:cNvPr>
        <xdr:cNvSpPr txBox="1">
          <a:spLocks noChangeArrowheads="1"/>
        </xdr:cNvSpPr>
      </xdr:nvSpPr>
      <xdr:spPr bwMode="auto">
        <a:xfrm>
          <a:off x="2076450" y="31751"/>
          <a:ext cx="5210175" cy="987424"/>
        </a:xfrm>
        <a:prstGeom prst="rect">
          <a:avLst/>
        </a:prstGeom>
        <a:noFill/>
        <a:ln w="9525">
          <a:noFill/>
          <a:miter lim="800000"/>
          <a:headEnd/>
          <a:tailEnd/>
        </a:ln>
      </xdr:spPr>
      <xdr:txBody>
        <a:bodyPr vertOverflow="clip" wrap="square" lIns="27432" tIns="22860" rIns="0" bIns="0" anchor="ctr" upright="1"/>
        <a:lstStyle/>
        <a:p>
          <a:pPr algn="ctr"/>
          <a:r>
            <a:rPr lang="pt-BR" sz="1400" b="1">
              <a:effectLst/>
              <a:latin typeface="Times New Roman" panose="02020603050405020304" pitchFamily="18" charset="0"/>
              <a:ea typeface="+mn-ea"/>
              <a:cs typeface="Times New Roman" panose="02020603050405020304" pitchFamily="18" charset="0"/>
            </a:rPr>
            <a:t> CÂMARA MUNICIPAL DE MIRAVÂNIA– MG </a:t>
          </a:r>
          <a:r>
            <a:rPr lang="pt-BR" sz="1400">
              <a:effectLst/>
              <a:latin typeface="Times New Roman" panose="02020603050405020304" pitchFamily="18" charset="0"/>
              <a:ea typeface="+mn-ea"/>
              <a:cs typeface="Times New Roman" panose="02020603050405020304" pitchFamily="18" charset="0"/>
            </a:rPr>
            <a:t>                                                                                                                                </a:t>
          </a:r>
        </a:p>
        <a:p>
          <a:pPr algn="ctr"/>
          <a:r>
            <a:rPr lang="pt-BR" sz="1400">
              <a:effectLst/>
              <a:latin typeface="Times New Roman" panose="02020603050405020304" pitchFamily="18" charset="0"/>
              <a:ea typeface="+mn-ea"/>
              <a:cs typeface="Times New Roman" panose="02020603050405020304" pitchFamily="18" charset="0"/>
            </a:rPr>
            <a:t> </a:t>
          </a:r>
          <a:r>
            <a:rPr lang="pt-BR" sz="1200" b="1">
              <a:effectLst/>
              <a:latin typeface="Times New Roman" panose="02020603050405020304" pitchFamily="18" charset="0"/>
              <a:ea typeface="+mn-ea"/>
              <a:cs typeface="Times New Roman" panose="02020603050405020304" pitchFamily="18" charset="0"/>
            </a:rPr>
            <a:t>ESTADO DE MINAS GERAIS</a:t>
          </a:r>
        </a:p>
      </xdr:txBody>
    </xdr:sp>
    <xdr:clientData/>
  </xdr:twoCellAnchor>
  <xdr:twoCellAnchor editAs="oneCell">
    <xdr:from>
      <xdr:col>0</xdr:col>
      <xdr:colOff>517813</xdr:colOff>
      <xdr:row>0</xdr:row>
      <xdr:rowOff>38100</xdr:rowOff>
    </xdr:from>
    <xdr:to>
      <xdr:col>1</xdr:col>
      <xdr:colOff>987713</xdr:colOff>
      <xdr:row>0</xdr:row>
      <xdr:rowOff>1085850</xdr:rowOff>
    </xdr:to>
    <xdr:pic>
      <xdr:nvPicPr>
        <xdr:cNvPr id="3" name="Picture 6">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7813" y="38100"/>
          <a:ext cx="1012825" cy="104775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showGridLines="0" showZeros="0" tabSelected="1" zoomScale="110" zoomScaleNormal="110" zoomScaleSheetLayoutView="100" workbookViewId="0">
      <selection activeCell="A5" sqref="A5:E5"/>
    </sheetView>
  </sheetViews>
  <sheetFormatPr defaultColWidth="9.140625" defaultRowHeight="12.75" x14ac:dyDescent="0.2"/>
  <cols>
    <col min="1" max="1" width="5.28515625" style="1" customWidth="1"/>
    <col min="2" max="2" width="10.7109375" style="1" customWidth="1"/>
    <col min="3" max="3" width="46.42578125" style="1" customWidth="1"/>
    <col min="4" max="4" width="9.140625" style="1"/>
    <col min="5" max="5" width="12.28515625" style="1" customWidth="1"/>
    <col min="6" max="6" width="10.28515625" style="1" hidden="1" customWidth="1"/>
    <col min="7" max="7" width="10.28515625" style="1" customWidth="1"/>
    <col min="8" max="8" width="10" style="1" customWidth="1"/>
    <col min="9" max="9" width="10.7109375" style="1" customWidth="1"/>
    <col min="10" max="10" width="0" style="1" hidden="1" customWidth="1"/>
    <col min="11" max="11" width="10.140625" style="1" hidden="1" customWidth="1"/>
    <col min="12" max="15" width="0" style="1" hidden="1" customWidth="1"/>
    <col min="16" max="16" width="9.140625" style="1"/>
    <col min="17" max="17" width="10.140625" style="1" bestFit="1" customWidth="1"/>
    <col min="18" max="16384" width="9.140625" style="1"/>
  </cols>
  <sheetData>
    <row r="1" spans="1:17" ht="84.75" customHeight="1" thickBot="1" x14ac:dyDescent="0.3">
      <c r="A1" s="277"/>
      <c r="B1" s="277"/>
      <c r="C1" s="278" t="s">
        <v>66</v>
      </c>
      <c r="D1" s="278"/>
      <c r="E1" s="278"/>
      <c r="F1" s="278"/>
      <c r="G1" s="278"/>
      <c r="H1" s="278"/>
      <c r="I1" s="123"/>
    </row>
    <row r="2" spans="1:17" ht="20.100000000000001" customHeight="1" thickBot="1" x14ac:dyDescent="0.25">
      <c r="A2" s="295" t="s">
        <v>4</v>
      </c>
      <c r="B2" s="296"/>
      <c r="C2" s="296"/>
      <c r="D2" s="296"/>
      <c r="E2" s="296"/>
      <c r="F2" s="296"/>
      <c r="G2" s="296"/>
      <c r="H2" s="296"/>
      <c r="I2" s="297"/>
    </row>
    <row r="3" spans="1:17" ht="3.75" customHeight="1" thickBot="1" x14ac:dyDescent="0.25">
      <c r="A3" s="2"/>
      <c r="B3" s="2"/>
      <c r="C3" s="2"/>
      <c r="D3" s="2"/>
      <c r="E3" s="2"/>
      <c r="F3" s="2"/>
      <c r="G3" s="2"/>
      <c r="H3" s="2"/>
      <c r="I3" s="2"/>
    </row>
    <row r="4" spans="1:17" ht="20.100000000000001" customHeight="1" x14ac:dyDescent="0.2">
      <c r="A4" s="301" t="s">
        <v>367</v>
      </c>
      <c r="B4" s="302"/>
      <c r="C4" s="302"/>
      <c r="D4" s="302"/>
      <c r="E4" s="303"/>
      <c r="F4" s="310" t="s">
        <v>22</v>
      </c>
      <c r="G4" s="311"/>
      <c r="H4" s="311"/>
      <c r="I4" s="312"/>
    </row>
    <row r="5" spans="1:17" ht="20.100000000000001" customHeight="1" x14ac:dyDescent="0.2">
      <c r="A5" s="282" t="s">
        <v>387</v>
      </c>
      <c r="B5" s="283"/>
      <c r="C5" s="283"/>
      <c r="D5" s="283"/>
      <c r="E5" s="284"/>
      <c r="F5" s="298" t="s">
        <v>386</v>
      </c>
      <c r="G5" s="299"/>
      <c r="H5" s="299"/>
      <c r="I5" s="300"/>
      <c r="K5" s="71"/>
    </row>
    <row r="6" spans="1:17" ht="18.75" customHeight="1" x14ac:dyDescent="0.2">
      <c r="A6" s="304" t="s">
        <v>368</v>
      </c>
      <c r="B6" s="305"/>
      <c r="C6" s="305"/>
      <c r="D6" s="306"/>
      <c r="E6" s="313" t="s">
        <v>10</v>
      </c>
      <c r="F6" s="314"/>
      <c r="G6" s="314"/>
      <c r="H6" s="314"/>
      <c r="I6" s="315"/>
      <c r="K6" s="73">
        <v>0</v>
      </c>
    </row>
    <row r="7" spans="1:17" ht="15.75" customHeight="1" x14ac:dyDescent="0.2">
      <c r="A7" s="282" t="s">
        <v>369</v>
      </c>
      <c r="B7" s="283"/>
      <c r="C7" s="283"/>
      <c r="D7" s="284"/>
      <c r="E7" s="292" t="s">
        <v>25</v>
      </c>
      <c r="F7" s="107"/>
      <c r="G7" s="290" t="s">
        <v>6</v>
      </c>
      <c r="H7" s="106" t="s">
        <v>39</v>
      </c>
      <c r="I7" s="108" t="s">
        <v>7</v>
      </c>
    </row>
    <row r="8" spans="1:17" ht="20.100000000000001" customHeight="1" thickBot="1" x14ac:dyDescent="0.25">
      <c r="A8" s="307" t="s">
        <v>385</v>
      </c>
      <c r="B8" s="308"/>
      <c r="C8" s="308"/>
      <c r="D8" s="309"/>
      <c r="E8" s="293"/>
      <c r="F8" s="107"/>
      <c r="G8" s="291"/>
      <c r="H8" s="109" t="s">
        <v>129</v>
      </c>
      <c r="I8" s="110">
        <f>'Comp. BDI'!D16</f>
        <v>0.22483038580077053</v>
      </c>
    </row>
    <row r="9" spans="1:17" ht="3.75" customHeight="1" thickBot="1" x14ac:dyDescent="0.25">
      <c r="A9" s="294"/>
      <c r="B9" s="294"/>
      <c r="C9" s="294"/>
      <c r="D9" s="294"/>
      <c r="E9" s="294"/>
      <c r="F9" s="294"/>
      <c r="G9" s="294"/>
      <c r="H9" s="294"/>
      <c r="I9" s="294"/>
    </row>
    <row r="10" spans="1:17" ht="38.25" x14ac:dyDescent="0.2">
      <c r="A10" s="10" t="s">
        <v>0</v>
      </c>
      <c r="B10" s="11" t="s">
        <v>5</v>
      </c>
      <c r="C10" s="11" t="s">
        <v>1</v>
      </c>
      <c r="D10" s="11" t="s">
        <v>3</v>
      </c>
      <c r="E10" s="11" t="s">
        <v>2</v>
      </c>
      <c r="F10" s="70" t="s">
        <v>11</v>
      </c>
      <c r="G10" s="12" t="s">
        <v>11</v>
      </c>
      <c r="H10" s="12" t="s">
        <v>12</v>
      </c>
      <c r="I10" s="13" t="s">
        <v>9</v>
      </c>
      <c r="K10" s="104">
        <v>1.2830999999999999</v>
      </c>
      <c r="L10" s="100" t="s">
        <v>8</v>
      </c>
    </row>
    <row r="11" spans="1:17" s="8" customFormat="1" ht="15.75" customHeight="1" x14ac:dyDescent="0.2">
      <c r="A11" s="122">
        <v>1</v>
      </c>
      <c r="B11" s="113"/>
      <c r="C11" s="114" t="s">
        <v>15</v>
      </c>
      <c r="D11" s="115"/>
      <c r="E11" s="116"/>
      <c r="F11" s="116"/>
      <c r="G11" s="116"/>
      <c r="H11" s="116">
        <f>F11*1.3</f>
        <v>0</v>
      </c>
      <c r="I11" s="117">
        <f>SUM(I12:I13)</f>
        <v>1847.5767999999998</v>
      </c>
      <c r="Q11" s="8">
        <v>967381.14</v>
      </c>
    </row>
    <row r="12" spans="1:17" ht="22.5" x14ac:dyDescent="0.2">
      <c r="A12" s="135" t="s">
        <v>23</v>
      </c>
      <c r="B12" s="228" t="s">
        <v>224</v>
      </c>
      <c r="C12" s="223" t="s">
        <v>21</v>
      </c>
      <c r="D12" s="224" t="s">
        <v>16</v>
      </c>
      <c r="E12" s="225">
        <v>1</v>
      </c>
      <c r="F12" s="225">
        <v>1075.83</v>
      </c>
      <c r="G12" s="227">
        <v>1224.69</v>
      </c>
      <c r="H12" s="225">
        <f>ROUND(G12*(1+$I$8),2)</f>
        <v>1500.04</v>
      </c>
      <c r="I12" s="225">
        <f>E12*H12</f>
        <v>1500.04</v>
      </c>
    </row>
    <row r="13" spans="1:17" x14ac:dyDescent="0.2">
      <c r="A13" s="135" t="s">
        <v>24</v>
      </c>
      <c r="B13" s="228" t="s">
        <v>225</v>
      </c>
      <c r="C13" s="229" t="s">
        <v>254</v>
      </c>
      <c r="D13" s="224" t="s">
        <v>18</v>
      </c>
      <c r="E13" s="225">
        <v>36.659999999999997</v>
      </c>
      <c r="F13" s="230">
        <v>75</v>
      </c>
      <c r="G13" s="227">
        <v>7.74</v>
      </c>
      <c r="H13" s="225">
        <f>ROUND(G13*(1+$I$8),2)</f>
        <v>9.48</v>
      </c>
      <c r="I13" s="225">
        <f>E13*H13</f>
        <v>347.53679999999997</v>
      </c>
      <c r="N13" s="3"/>
    </row>
    <row r="14" spans="1:17" x14ac:dyDescent="0.2">
      <c r="A14" s="155"/>
      <c r="B14" s="156"/>
      <c r="C14" s="157"/>
      <c r="D14" s="143"/>
      <c r="E14" s="158"/>
      <c r="F14" s="159"/>
      <c r="G14" s="158"/>
      <c r="H14" s="158"/>
      <c r="I14" s="158"/>
      <c r="N14" s="3"/>
    </row>
    <row r="15" spans="1:17" x14ac:dyDescent="0.2">
      <c r="A15" s="122">
        <v>2</v>
      </c>
      <c r="B15" s="113"/>
      <c r="C15" s="124" t="s">
        <v>195</v>
      </c>
      <c r="D15" s="115"/>
      <c r="E15" s="116"/>
      <c r="F15" s="116"/>
      <c r="G15" s="116"/>
      <c r="H15" s="116">
        <f>F15*1.3</f>
        <v>0</v>
      </c>
      <c r="I15" s="117">
        <f>SUM(I16:O17)</f>
        <v>748.34259999999995</v>
      </c>
      <c r="N15" s="3"/>
    </row>
    <row r="16" spans="1:17" ht="24.75" customHeight="1" x14ac:dyDescent="0.2">
      <c r="A16" s="135" t="s">
        <v>17</v>
      </c>
      <c r="B16" s="167" t="s">
        <v>197</v>
      </c>
      <c r="C16" s="168" t="s">
        <v>196</v>
      </c>
      <c r="D16" s="169" t="s">
        <v>199</v>
      </c>
      <c r="E16" s="170">
        <v>2.31</v>
      </c>
      <c r="F16" s="170">
        <v>1075.83</v>
      </c>
      <c r="G16" s="171">
        <v>93.32</v>
      </c>
      <c r="H16" s="170">
        <f>ROUND(G16*(1+$I$8),2)</f>
        <v>114.3</v>
      </c>
      <c r="I16" s="170">
        <f>E16*H16</f>
        <v>264.03300000000002</v>
      </c>
      <c r="N16" s="3"/>
    </row>
    <row r="17" spans="1:15" ht="18" x14ac:dyDescent="0.2">
      <c r="A17" s="135" t="s">
        <v>382</v>
      </c>
      <c r="B17" s="167" t="s">
        <v>200</v>
      </c>
      <c r="C17" s="168" t="s">
        <v>201</v>
      </c>
      <c r="D17" s="173" t="s">
        <v>198</v>
      </c>
      <c r="E17" s="170">
        <v>19.12</v>
      </c>
      <c r="F17" s="172"/>
      <c r="G17" s="171">
        <v>20.68</v>
      </c>
      <c r="H17" s="170">
        <f t="shared" ref="H17" si="0">ROUND(G17*(1+$I$8),2)</f>
        <v>25.33</v>
      </c>
      <c r="I17" s="170">
        <f t="shared" ref="I17" si="1">E17*H17</f>
        <v>484.30959999999999</v>
      </c>
      <c r="N17" s="3"/>
    </row>
    <row r="18" spans="1:15" x14ac:dyDescent="0.2">
      <c r="A18" s="135"/>
      <c r="B18" s="14"/>
      <c r="C18" s="15"/>
      <c r="D18" s="16"/>
      <c r="E18" s="17"/>
      <c r="F18" s="17"/>
      <c r="G18" s="17"/>
      <c r="H18" s="17">
        <f>F18</f>
        <v>0</v>
      </c>
      <c r="I18" s="18"/>
      <c r="O18" s="3"/>
    </row>
    <row r="19" spans="1:15" s="8" customFormat="1" x14ac:dyDescent="0.2">
      <c r="A19" s="122">
        <v>3</v>
      </c>
      <c r="B19" s="112"/>
      <c r="C19" s="114" t="s">
        <v>88</v>
      </c>
      <c r="D19" s="118"/>
      <c r="E19" s="116"/>
      <c r="F19" s="116"/>
      <c r="G19" s="116"/>
      <c r="H19" s="116">
        <f>F19</f>
        <v>0</v>
      </c>
      <c r="I19" s="117">
        <f>SUM(I20:I22)</f>
        <v>885.36319999999978</v>
      </c>
    </row>
    <row r="20" spans="1:15" ht="12.6" customHeight="1" x14ac:dyDescent="0.2">
      <c r="A20" s="176" t="s">
        <v>144</v>
      </c>
      <c r="B20" s="167" t="s">
        <v>204</v>
      </c>
      <c r="C20" s="168" t="s">
        <v>205</v>
      </c>
      <c r="D20" s="169" t="s">
        <v>19</v>
      </c>
      <c r="E20" s="170">
        <v>21.04</v>
      </c>
      <c r="F20" s="170">
        <v>3.46</v>
      </c>
      <c r="G20" s="171">
        <v>31.77</v>
      </c>
      <c r="H20" s="170">
        <f>ROUND(G20*(1+$I$8),2)</f>
        <v>38.909999999999997</v>
      </c>
      <c r="I20" s="170">
        <f t="shared" ref="I20:I48" si="2">E20*H20</f>
        <v>818.66639999999984</v>
      </c>
    </row>
    <row r="21" spans="1:15" ht="18" x14ac:dyDescent="0.2">
      <c r="A21" s="176" t="s">
        <v>20</v>
      </c>
      <c r="B21" s="167" t="s">
        <v>202</v>
      </c>
      <c r="C21" s="168" t="s">
        <v>203</v>
      </c>
      <c r="D21" s="169" t="str">
        <f>D20</f>
        <v>m3</v>
      </c>
      <c r="E21" s="170">
        <v>21.04</v>
      </c>
      <c r="F21" s="170"/>
      <c r="G21" s="171">
        <v>2.59</v>
      </c>
      <c r="H21" s="170">
        <f>ROUND(G21*(1+$I$8),2)</f>
        <v>3.17</v>
      </c>
      <c r="I21" s="170">
        <f t="shared" si="2"/>
        <v>66.696799999999996</v>
      </c>
    </row>
    <row r="22" spans="1:15" ht="13.5" x14ac:dyDescent="0.2">
      <c r="A22" s="135"/>
      <c r="B22" s="161"/>
      <c r="C22" s="137"/>
      <c r="D22" s="16"/>
      <c r="E22" s="17"/>
      <c r="F22" s="17"/>
      <c r="G22" s="138"/>
      <c r="H22" s="17"/>
      <c r="I22" s="17"/>
      <c r="L22" s="3" t="e">
        <f>#REF!*(3/100)</f>
        <v>#REF!</v>
      </c>
    </row>
    <row r="23" spans="1:15" s="8" customFormat="1" x14ac:dyDescent="0.2">
      <c r="A23" s="122">
        <v>4</v>
      </c>
      <c r="B23" s="112"/>
      <c r="C23" s="124" t="s">
        <v>228</v>
      </c>
      <c r="D23" s="118"/>
      <c r="E23" s="116"/>
      <c r="F23" s="116"/>
      <c r="G23" s="116"/>
      <c r="H23" s="116">
        <f>F23</f>
        <v>0</v>
      </c>
      <c r="I23" s="117">
        <f>SUM(I24:I33)</f>
        <v>18778.427199999998</v>
      </c>
    </row>
    <row r="24" spans="1:15" ht="22.5" x14ac:dyDescent="0.2">
      <c r="A24" s="176" t="s">
        <v>106</v>
      </c>
      <c r="B24" s="221" t="s">
        <v>314</v>
      </c>
      <c r="C24" s="219" t="s">
        <v>315</v>
      </c>
      <c r="D24" s="224" t="s">
        <v>199</v>
      </c>
      <c r="E24" s="225">
        <v>7.29</v>
      </c>
      <c r="F24" s="225"/>
      <c r="G24" s="220">
        <v>55.11</v>
      </c>
      <c r="H24" s="225">
        <f t="shared" ref="H24:H29" si="3">ROUND(G24*(1+$I$8),2)</f>
        <v>67.5</v>
      </c>
      <c r="I24" s="225">
        <f t="shared" si="2"/>
        <v>492.07499999999999</v>
      </c>
      <c r="L24" s="3"/>
    </row>
    <row r="25" spans="1:15" ht="45" customHeight="1" x14ac:dyDescent="0.2">
      <c r="A25" s="176" t="s">
        <v>107</v>
      </c>
      <c r="B25" s="221" t="s">
        <v>316</v>
      </c>
      <c r="C25" s="219" t="s">
        <v>317</v>
      </c>
      <c r="D25" s="224" t="s">
        <v>198</v>
      </c>
      <c r="E25" s="225">
        <v>13.33</v>
      </c>
      <c r="F25" s="225">
        <v>45.38</v>
      </c>
      <c r="G25" s="220">
        <v>18.64</v>
      </c>
      <c r="H25" s="225">
        <f t="shared" si="3"/>
        <v>22.83</v>
      </c>
      <c r="I25" s="225">
        <f t="shared" si="2"/>
        <v>304.32389999999998</v>
      </c>
    </row>
    <row r="26" spans="1:15" ht="22.5" x14ac:dyDescent="0.2">
      <c r="A26" s="176" t="s">
        <v>142</v>
      </c>
      <c r="B26" s="221" t="s">
        <v>211</v>
      </c>
      <c r="C26" s="219" t="s">
        <v>212</v>
      </c>
      <c r="D26" s="224" t="s">
        <v>89</v>
      </c>
      <c r="E26" s="225">
        <v>17</v>
      </c>
      <c r="F26" s="225"/>
      <c r="G26" s="220">
        <v>12.13</v>
      </c>
      <c r="H26" s="225">
        <f t="shared" si="3"/>
        <v>14.86</v>
      </c>
      <c r="I26" s="225">
        <f t="shared" si="2"/>
        <v>252.62</v>
      </c>
    </row>
    <row r="27" spans="1:15" ht="22.5" x14ac:dyDescent="0.2">
      <c r="A27" s="176" t="s">
        <v>108</v>
      </c>
      <c r="B27" s="221" t="s">
        <v>229</v>
      </c>
      <c r="C27" s="219" t="s">
        <v>230</v>
      </c>
      <c r="D27" s="224" t="s">
        <v>89</v>
      </c>
      <c r="E27" s="225">
        <v>27.3</v>
      </c>
      <c r="F27" s="225"/>
      <c r="G27" s="220">
        <v>12.13</v>
      </c>
      <c r="H27" s="225">
        <f t="shared" ref="H27" si="4">ROUND(G27*(1+$I$8),2)</f>
        <v>14.86</v>
      </c>
      <c r="I27" s="225">
        <f t="shared" ref="I27" si="5">E27*H27</f>
        <v>405.678</v>
      </c>
    </row>
    <row r="28" spans="1:15" ht="22.5" x14ac:dyDescent="0.2">
      <c r="A28" s="176" t="s">
        <v>109</v>
      </c>
      <c r="B28" s="221" t="s">
        <v>209</v>
      </c>
      <c r="C28" s="219" t="s">
        <v>210</v>
      </c>
      <c r="D28" s="222" t="s">
        <v>14</v>
      </c>
      <c r="E28" s="225">
        <v>22.5</v>
      </c>
      <c r="F28" s="225"/>
      <c r="G28" s="220">
        <v>46.16</v>
      </c>
      <c r="H28" s="225">
        <f t="shared" si="3"/>
        <v>56.54</v>
      </c>
      <c r="I28" s="225">
        <f t="shared" si="2"/>
        <v>1272.1500000000001</v>
      </c>
      <c r="J28" s="3"/>
    </row>
    <row r="29" spans="1:15" ht="22.5" x14ac:dyDescent="0.2">
      <c r="A29" s="176" t="s">
        <v>233</v>
      </c>
      <c r="B29" s="221" t="s">
        <v>220</v>
      </c>
      <c r="C29" s="219" t="s">
        <v>145</v>
      </c>
      <c r="D29" s="224" t="s">
        <v>18</v>
      </c>
      <c r="E29" s="225">
        <v>31.25</v>
      </c>
      <c r="F29" s="225"/>
      <c r="G29" s="220">
        <v>10.84</v>
      </c>
      <c r="H29" s="225">
        <f t="shared" si="3"/>
        <v>13.28</v>
      </c>
      <c r="I29" s="225">
        <f>E29*H29</f>
        <v>415</v>
      </c>
      <c r="J29" s="3"/>
    </row>
    <row r="30" spans="1:15" ht="33.75" x14ac:dyDescent="0.2">
      <c r="A30" s="176" t="s">
        <v>320</v>
      </c>
      <c r="B30" s="221" t="s">
        <v>318</v>
      </c>
      <c r="C30" s="219" t="s">
        <v>319</v>
      </c>
      <c r="D30" s="224" t="s">
        <v>199</v>
      </c>
      <c r="E30" s="225">
        <v>4.08</v>
      </c>
      <c r="F30" s="225"/>
      <c r="G30" s="220">
        <v>594.47</v>
      </c>
      <c r="H30" s="225">
        <f t="shared" ref="H30" si="6">ROUND(G30*(1+$I$8),2)</f>
        <v>728.12</v>
      </c>
      <c r="I30" s="225">
        <f>E30*H30</f>
        <v>2970.7296000000001</v>
      </c>
      <c r="J30" s="3"/>
    </row>
    <row r="31" spans="1:15" ht="22.5" x14ac:dyDescent="0.2">
      <c r="A31" s="176" t="s">
        <v>327</v>
      </c>
      <c r="B31" s="221" t="s">
        <v>321</v>
      </c>
      <c r="C31" s="219" t="s">
        <v>322</v>
      </c>
      <c r="D31" s="224" t="s">
        <v>199</v>
      </c>
      <c r="E31" s="225">
        <v>1.98</v>
      </c>
      <c r="F31" s="225"/>
      <c r="G31" s="220">
        <v>2824.38</v>
      </c>
      <c r="H31" s="225">
        <f t="shared" ref="H31:H33" si="7">ROUND(G31*(1+$I$8),2)</f>
        <v>3459.39</v>
      </c>
      <c r="I31" s="225">
        <f t="shared" ref="I31:I33" si="8">E31*H31</f>
        <v>6849.5922</v>
      </c>
      <c r="J31" s="3"/>
    </row>
    <row r="32" spans="1:15" ht="33.75" x14ac:dyDescent="0.2">
      <c r="A32" s="176" t="s">
        <v>328</v>
      </c>
      <c r="B32" s="221" t="s">
        <v>323</v>
      </c>
      <c r="C32" s="219" t="s">
        <v>324</v>
      </c>
      <c r="D32" s="224" t="s">
        <v>199</v>
      </c>
      <c r="E32" s="225">
        <v>2.11</v>
      </c>
      <c r="F32" s="225"/>
      <c r="G32" s="220">
        <v>1878.71</v>
      </c>
      <c r="H32" s="225">
        <f t="shared" si="7"/>
        <v>2301.1</v>
      </c>
      <c r="I32" s="225">
        <f t="shared" si="8"/>
        <v>4855.3209999999999</v>
      </c>
      <c r="J32" s="3"/>
    </row>
    <row r="33" spans="1:10" ht="22.5" x14ac:dyDescent="0.2">
      <c r="A33" s="176" t="s">
        <v>329</v>
      </c>
      <c r="B33" s="221" t="s">
        <v>325</v>
      </c>
      <c r="C33" s="219" t="s">
        <v>326</v>
      </c>
      <c r="D33" s="224" t="s">
        <v>198</v>
      </c>
      <c r="E33" s="225">
        <v>6.25</v>
      </c>
      <c r="F33" s="225"/>
      <c r="G33" s="220">
        <v>125.53</v>
      </c>
      <c r="H33" s="225">
        <f t="shared" si="7"/>
        <v>153.75</v>
      </c>
      <c r="I33" s="225">
        <f t="shared" si="8"/>
        <v>960.9375</v>
      </c>
      <c r="J33" s="3"/>
    </row>
    <row r="34" spans="1:10" ht="13.5" x14ac:dyDescent="0.2">
      <c r="A34" s="176"/>
      <c r="B34" s="231"/>
      <c r="C34" s="232"/>
      <c r="D34" s="233"/>
      <c r="E34" s="234"/>
      <c r="F34" s="234"/>
      <c r="G34" s="235"/>
      <c r="H34" s="234"/>
      <c r="I34" s="234"/>
      <c r="J34" s="3"/>
    </row>
    <row r="35" spans="1:10" s="8" customFormat="1" x14ac:dyDescent="0.2">
      <c r="A35" s="122">
        <v>5</v>
      </c>
      <c r="B35" s="122"/>
      <c r="C35" s="124" t="s">
        <v>223</v>
      </c>
      <c r="D35" s="165"/>
      <c r="E35" s="120"/>
      <c r="F35" s="120"/>
      <c r="G35" s="120"/>
      <c r="H35" s="120"/>
      <c r="I35" s="166">
        <f>SUM(I36:I40)</f>
        <v>8690.3040000000001</v>
      </c>
      <c r="J35" s="9"/>
    </row>
    <row r="36" spans="1:10" s="8" customFormat="1" ht="33.75" customHeight="1" x14ac:dyDescent="0.2">
      <c r="A36" s="181" t="s">
        <v>110</v>
      </c>
      <c r="B36" s="221" t="s">
        <v>332</v>
      </c>
      <c r="C36" s="219" t="s">
        <v>219</v>
      </c>
      <c r="D36" s="236" t="s">
        <v>14</v>
      </c>
      <c r="E36" s="237">
        <v>72</v>
      </c>
      <c r="F36" s="237"/>
      <c r="G36" s="220">
        <v>36.97</v>
      </c>
      <c r="H36" s="225">
        <f t="shared" ref="H36" si="9">ROUND(G36*(1+$I$8),2)</f>
        <v>45.28</v>
      </c>
      <c r="I36" s="237">
        <f>E36*H36</f>
        <v>3260.16</v>
      </c>
      <c r="J36" s="9"/>
    </row>
    <row r="37" spans="1:10" ht="32.25" customHeight="1" x14ac:dyDescent="0.2">
      <c r="A37" s="181" t="s">
        <v>206</v>
      </c>
      <c r="B37" s="221" t="s">
        <v>330</v>
      </c>
      <c r="C37" s="219" t="s">
        <v>331</v>
      </c>
      <c r="D37" s="236" t="s">
        <v>19</v>
      </c>
      <c r="E37" s="237">
        <v>5.4</v>
      </c>
      <c r="F37" s="237"/>
      <c r="G37" s="220">
        <v>84.27</v>
      </c>
      <c r="H37" s="225">
        <f t="shared" ref="H37" si="10">ROUND(G37*(1+$I$8),2)</f>
        <v>103.22</v>
      </c>
      <c r="I37" s="237">
        <f>E37*H37</f>
        <v>557.38800000000003</v>
      </c>
    </row>
    <row r="38" spans="1:10" ht="27" customHeight="1" x14ac:dyDescent="0.2">
      <c r="A38" s="181" t="s">
        <v>141</v>
      </c>
      <c r="B38" s="221" t="s">
        <v>221</v>
      </c>
      <c r="C38" s="219" t="s">
        <v>222</v>
      </c>
      <c r="D38" s="224" t="s">
        <v>14</v>
      </c>
      <c r="E38" s="225">
        <v>144</v>
      </c>
      <c r="F38" s="225"/>
      <c r="G38" s="220">
        <v>24.92</v>
      </c>
      <c r="H38" s="225">
        <f t="shared" ref="H38:H40" si="11">ROUND(G38*(1+$I$8),2)</f>
        <v>30.52</v>
      </c>
      <c r="I38" s="225">
        <f>E38*H38</f>
        <v>4394.88</v>
      </c>
    </row>
    <row r="39" spans="1:10" ht="17.25" customHeight="1" x14ac:dyDescent="0.2">
      <c r="A39" s="181" t="s">
        <v>207</v>
      </c>
      <c r="B39" s="222">
        <v>93187</v>
      </c>
      <c r="C39" s="223" t="s">
        <v>91</v>
      </c>
      <c r="D39" s="224" t="s">
        <v>18</v>
      </c>
      <c r="E39" s="225">
        <v>1.2</v>
      </c>
      <c r="F39" s="225"/>
      <c r="G39" s="225">
        <v>126.82</v>
      </c>
      <c r="H39" s="225">
        <f t="shared" si="11"/>
        <v>155.33000000000001</v>
      </c>
      <c r="I39" s="225">
        <f>E39*H39</f>
        <v>186.39600000000002</v>
      </c>
    </row>
    <row r="40" spans="1:10" ht="20.25" customHeight="1" x14ac:dyDescent="0.2">
      <c r="A40" s="181" t="s">
        <v>208</v>
      </c>
      <c r="B40" s="222">
        <v>93188</v>
      </c>
      <c r="C40" s="223" t="s">
        <v>92</v>
      </c>
      <c r="D40" s="224" t="s">
        <v>18</v>
      </c>
      <c r="E40" s="225">
        <v>2.4</v>
      </c>
      <c r="F40" s="225"/>
      <c r="G40" s="225">
        <v>99.16</v>
      </c>
      <c r="H40" s="225">
        <f t="shared" si="11"/>
        <v>121.45</v>
      </c>
      <c r="I40" s="225">
        <f>E40*H40</f>
        <v>291.48</v>
      </c>
    </row>
    <row r="41" spans="1:10" ht="12.75" customHeight="1" x14ac:dyDescent="0.2">
      <c r="A41" s="136"/>
      <c r="B41" s="160"/>
      <c r="C41" s="129"/>
      <c r="D41" s="133"/>
      <c r="E41" s="17"/>
      <c r="F41" s="17"/>
      <c r="G41" s="162"/>
      <c r="H41" s="17"/>
      <c r="I41" s="17"/>
    </row>
    <row r="42" spans="1:10" s="8" customFormat="1" ht="12.75" customHeight="1" x14ac:dyDescent="0.2">
      <c r="A42" s="122">
        <v>6</v>
      </c>
      <c r="B42" s="112"/>
      <c r="C42" s="114" t="s">
        <v>90</v>
      </c>
      <c r="D42" s="115"/>
      <c r="E42" s="116"/>
      <c r="F42" s="116"/>
      <c r="G42" s="116"/>
      <c r="H42" s="116">
        <f>F42</f>
        <v>0</v>
      </c>
      <c r="I42" s="117">
        <f>SUM(I43:I48)</f>
        <v>13116.666800000001</v>
      </c>
    </row>
    <row r="43" spans="1:10" ht="28.5" customHeight="1" x14ac:dyDescent="0.2">
      <c r="A43" s="176" t="s">
        <v>111</v>
      </c>
      <c r="B43" s="238" t="s">
        <v>308</v>
      </c>
      <c r="C43" s="239" t="s">
        <v>309</v>
      </c>
      <c r="D43" s="242" t="s">
        <v>199</v>
      </c>
      <c r="E43" s="243">
        <v>101.62</v>
      </c>
      <c r="F43" s="243">
        <v>1.0900000000000001</v>
      </c>
      <c r="G43" s="240">
        <v>29.32</v>
      </c>
      <c r="H43" s="243">
        <f t="shared" ref="H43:H46" si="12">ROUND(G43*(1+$I$8),2)</f>
        <v>35.909999999999997</v>
      </c>
      <c r="I43" s="243">
        <f t="shared" si="2"/>
        <v>3649.1741999999999</v>
      </c>
    </row>
    <row r="44" spans="1:10" ht="45" x14ac:dyDescent="0.2">
      <c r="A44" s="176" t="s">
        <v>112</v>
      </c>
      <c r="B44" s="238" t="s">
        <v>310</v>
      </c>
      <c r="C44" s="239" t="s">
        <v>311</v>
      </c>
      <c r="D44" s="242" t="s">
        <v>198</v>
      </c>
      <c r="E44" s="243">
        <v>101.62</v>
      </c>
      <c r="F44" s="243">
        <v>0.68</v>
      </c>
      <c r="G44" s="240">
        <v>61.42</v>
      </c>
      <c r="H44" s="243">
        <f t="shared" si="12"/>
        <v>75.23</v>
      </c>
      <c r="I44" s="243">
        <f t="shared" si="2"/>
        <v>7644.8726000000006</v>
      </c>
    </row>
    <row r="45" spans="1:10" ht="33.75" x14ac:dyDescent="0.2">
      <c r="A45" s="176" t="s">
        <v>232</v>
      </c>
      <c r="B45" s="238" t="s">
        <v>312</v>
      </c>
      <c r="C45" s="239" t="s">
        <v>313</v>
      </c>
      <c r="D45" s="242" t="s">
        <v>18</v>
      </c>
      <c r="E45" s="243">
        <v>23.3</v>
      </c>
      <c r="F45" s="243"/>
      <c r="G45" s="240">
        <v>10.92</v>
      </c>
      <c r="H45" s="243">
        <f t="shared" si="12"/>
        <v>13.38</v>
      </c>
      <c r="I45" s="243">
        <f t="shared" si="2"/>
        <v>311.75400000000002</v>
      </c>
    </row>
    <row r="46" spans="1:10" ht="43.5" customHeight="1" x14ac:dyDescent="0.2">
      <c r="A46" s="176" t="s">
        <v>113</v>
      </c>
      <c r="B46" s="241" t="s">
        <v>333</v>
      </c>
      <c r="C46" s="239" t="s">
        <v>334</v>
      </c>
      <c r="D46" s="242" t="s">
        <v>14</v>
      </c>
      <c r="E46" s="243">
        <v>18.899999999999999</v>
      </c>
      <c r="F46" s="243"/>
      <c r="G46" s="240">
        <v>65.27</v>
      </c>
      <c r="H46" s="243">
        <f t="shared" si="12"/>
        <v>79.94</v>
      </c>
      <c r="I46" s="243">
        <f t="shared" si="2"/>
        <v>1510.8659999999998</v>
      </c>
    </row>
    <row r="47" spans="1:10" ht="16.5" customHeight="1" x14ac:dyDescent="0.25">
      <c r="A47" s="163"/>
      <c r="B47" s="125"/>
      <c r="C47" s="133"/>
      <c r="D47" s="133"/>
      <c r="E47" s="139"/>
      <c r="F47" s="139"/>
      <c r="G47" s="139"/>
      <c r="H47" s="139"/>
      <c r="I47" s="140"/>
    </row>
    <row r="48" spans="1:10" x14ac:dyDescent="0.2">
      <c r="A48" s="135"/>
      <c r="B48" s="14"/>
      <c r="C48" s="57"/>
      <c r="D48" s="101"/>
      <c r="E48" s="17"/>
      <c r="F48" s="17"/>
      <c r="G48" s="17"/>
      <c r="H48" s="17"/>
      <c r="I48" s="111">
        <f t="shared" si="2"/>
        <v>0</v>
      </c>
    </row>
    <row r="49" spans="1:9" x14ac:dyDescent="0.2">
      <c r="A49" s="122">
        <v>7</v>
      </c>
      <c r="B49" s="118"/>
      <c r="C49" s="124" t="s">
        <v>127</v>
      </c>
      <c r="D49" s="119"/>
      <c r="E49" s="116"/>
      <c r="F49" s="116"/>
      <c r="G49" s="116"/>
      <c r="H49" s="116"/>
      <c r="I49" s="120">
        <f>SUM(I50:I54)</f>
        <v>20064.642400000001</v>
      </c>
    </row>
    <row r="50" spans="1:9" ht="33.75" x14ac:dyDescent="0.2">
      <c r="A50" s="176" t="s">
        <v>114</v>
      </c>
      <c r="B50" s="218" t="s">
        <v>302</v>
      </c>
      <c r="C50" s="219" t="s">
        <v>303</v>
      </c>
      <c r="D50" s="224" t="s">
        <v>306</v>
      </c>
      <c r="E50" s="225">
        <v>12</v>
      </c>
      <c r="F50" s="225">
        <v>45.38</v>
      </c>
      <c r="G50" s="220">
        <v>93.85</v>
      </c>
      <c r="H50" s="225">
        <f t="shared" ref="H50" si="13">ROUND(G50*(1+$I$8),2)</f>
        <v>114.95</v>
      </c>
      <c r="I50" s="225">
        <f t="shared" ref="I50" si="14">E50*H50</f>
        <v>1379.4</v>
      </c>
    </row>
    <row r="51" spans="1:9" ht="33.75" x14ac:dyDescent="0.2">
      <c r="A51" s="176" t="s">
        <v>115</v>
      </c>
      <c r="B51" s="221" t="s">
        <v>304</v>
      </c>
      <c r="C51" s="219" t="s">
        <v>305</v>
      </c>
      <c r="D51" s="224" t="s">
        <v>306</v>
      </c>
      <c r="E51" s="225">
        <v>12</v>
      </c>
      <c r="F51" s="225">
        <v>45.38</v>
      </c>
      <c r="G51" s="220">
        <v>32.380000000000003</v>
      </c>
      <c r="H51" s="225">
        <f t="shared" ref="H51" si="15">ROUND(G51*(1+$I$8),2)</f>
        <v>39.659999999999997</v>
      </c>
      <c r="I51" s="225">
        <f t="shared" ref="I51" si="16">E51*H51</f>
        <v>475.91999999999996</v>
      </c>
    </row>
    <row r="52" spans="1:9" ht="24" customHeight="1" x14ac:dyDescent="0.2">
      <c r="A52" s="176" t="s">
        <v>307</v>
      </c>
      <c r="B52" s="218" t="s">
        <v>300</v>
      </c>
      <c r="C52" s="219" t="s">
        <v>301</v>
      </c>
      <c r="D52" s="222" t="s">
        <v>19</v>
      </c>
      <c r="E52" s="225">
        <v>101</v>
      </c>
      <c r="F52" s="225"/>
      <c r="G52" s="220">
        <v>42.49</v>
      </c>
      <c r="H52" s="225">
        <f>ROUND(G52*(1+$I$8),2)</f>
        <v>52.04</v>
      </c>
      <c r="I52" s="225">
        <f>E52*H52</f>
        <v>5256.04</v>
      </c>
    </row>
    <row r="53" spans="1:9" ht="56.25" x14ac:dyDescent="0.2">
      <c r="A53" s="176" t="s">
        <v>116</v>
      </c>
      <c r="B53" s="218" t="s">
        <v>296</v>
      </c>
      <c r="C53" s="219" t="s">
        <v>297</v>
      </c>
      <c r="D53" s="224" t="s">
        <v>89</v>
      </c>
      <c r="E53" s="225">
        <v>342.36</v>
      </c>
      <c r="F53" s="225"/>
      <c r="G53" s="220">
        <v>20.69</v>
      </c>
      <c r="H53" s="225">
        <f>ROUND(G53*(1+$I$8),2)</f>
        <v>25.34</v>
      </c>
      <c r="I53" s="225">
        <f>E53*H53</f>
        <v>8675.4024000000009</v>
      </c>
    </row>
    <row r="54" spans="1:9" x14ac:dyDescent="0.2">
      <c r="A54" s="176" t="s">
        <v>234</v>
      </c>
      <c r="B54" s="221" t="s">
        <v>298</v>
      </c>
      <c r="C54" s="219" t="s">
        <v>299</v>
      </c>
      <c r="D54" s="224" t="s">
        <v>14</v>
      </c>
      <c r="E54" s="220">
        <v>108</v>
      </c>
      <c r="F54" s="220">
        <v>32.340000000000003</v>
      </c>
      <c r="G54" s="220">
        <v>32.340000000000003</v>
      </c>
      <c r="H54" s="225">
        <f>ROUND(G54*(1+$I$8),2)</f>
        <v>39.61</v>
      </c>
      <c r="I54" s="225">
        <f>E54*H54</f>
        <v>4277.88</v>
      </c>
    </row>
    <row r="55" spans="1:9" x14ac:dyDescent="0.2">
      <c r="A55" s="135"/>
      <c r="B55" s="222"/>
      <c r="C55" s="223"/>
      <c r="D55" s="224"/>
      <c r="E55" s="225"/>
      <c r="F55" s="225"/>
      <c r="G55" s="225"/>
      <c r="H55" s="225"/>
      <c r="I55" s="225"/>
    </row>
    <row r="56" spans="1:9" x14ac:dyDescent="0.2">
      <c r="A56" s="122">
        <v>8</v>
      </c>
      <c r="B56" s="118"/>
      <c r="C56" s="114" t="s">
        <v>93</v>
      </c>
      <c r="D56" s="119"/>
      <c r="E56" s="116"/>
      <c r="F56" s="116"/>
      <c r="G56" s="116"/>
      <c r="H56" s="116"/>
      <c r="I56" s="120">
        <f>SUM(I57:I58)</f>
        <v>2173.3879999999999</v>
      </c>
    </row>
    <row r="57" spans="1:9" ht="22.5" x14ac:dyDescent="0.2">
      <c r="A57" s="176" t="s">
        <v>231</v>
      </c>
      <c r="B57" s="238" t="s">
        <v>335</v>
      </c>
      <c r="C57" s="239" t="s">
        <v>227</v>
      </c>
      <c r="D57" s="244" t="s">
        <v>128</v>
      </c>
      <c r="E57" s="245">
        <v>2</v>
      </c>
      <c r="F57" s="245"/>
      <c r="G57" s="240">
        <v>758.29</v>
      </c>
      <c r="H57" s="245">
        <f t="shared" ref="H57" si="17">ROUND(G57*(1+$I$8),2)</f>
        <v>928.78</v>
      </c>
      <c r="I57" s="245">
        <f t="shared" ref="I57" si="18">E57*H57</f>
        <v>1857.56</v>
      </c>
    </row>
    <row r="58" spans="1:9" ht="22.5" x14ac:dyDescent="0.2">
      <c r="A58" s="176" t="s">
        <v>235</v>
      </c>
      <c r="B58" s="238" t="s">
        <v>336</v>
      </c>
      <c r="C58" s="239" t="s">
        <v>337</v>
      </c>
      <c r="D58" s="244" t="s">
        <v>198</v>
      </c>
      <c r="E58" s="245">
        <v>0.72</v>
      </c>
      <c r="F58" s="245"/>
      <c r="G58" s="240">
        <v>358.13</v>
      </c>
      <c r="H58" s="245">
        <f t="shared" ref="H58" si="19">ROUND(G58*(1+$I$8),2)</f>
        <v>438.65</v>
      </c>
      <c r="I58" s="245">
        <f t="shared" ref="I58" si="20">E58*H58</f>
        <v>315.82799999999997</v>
      </c>
    </row>
    <row r="59" spans="1:9" ht="24.75" customHeight="1" x14ac:dyDescent="0.2">
      <c r="A59" s="135"/>
      <c r="B59" s="126"/>
      <c r="C59" s="102"/>
      <c r="D59" s="101"/>
      <c r="E59" s="17"/>
      <c r="F59" s="17"/>
      <c r="G59" s="127"/>
      <c r="H59" s="17"/>
      <c r="I59" s="17"/>
    </row>
    <row r="60" spans="1:9" x14ac:dyDescent="0.2">
      <c r="A60" s="122">
        <v>9</v>
      </c>
      <c r="B60" s="118"/>
      <c r="C60" s="114" t="s">
        <v>94</v>
      </c>
      <c r="D60" s="119"/>
      <c r="E60" s="116"/>
      <c r="F60" s="116"/>
      <c r="G60" s="116"/>
      <c r="H60" s="116"/>
      <c r="I60" s="120">
        <f>SUM(I61:I77)</f>
        <v>7853.38</v>
      </c>
    </row>
    <row r="61" spans="1:9" ht="24" customHeight="1" x14ac:dyDescent="0.2">
      <c r="A61" s="176" t="s">
        <v>117</v>
      </c>
      <c r="B61" s="238" t="s">
        <v>340</v>
      </c>
      <c r="C61" s="239" t="s">
        <v>341</v>
      </c>
      <c r="D61" s="244" t="s">
        <v>128</v>
      </c>
      <c r="E61" s="245">
        <v>1</v>
      </c>
      <c r="F61" s="245"/>
      <c r="G61" s="240">
        <v>140.5</v>
      </c>
      <c r="H61" s="245">
        <f t="shared" ref="H61:H68" si="21">ROUND(G61*(1+$I$8),2)</f>
        <v>172.09</v>
      </c>
      <c r="I61" s="245">
        <f>E61*H61</f>
        <v>172.09</v>
      </c>
    </row>
    <row r="62" spans="1:9" ht="15" customHeight="1" x14ac:dyDescent="0.2">
      <c r="A62" s="176" t="s">
        <v>118</v>
      </c>
      <c r="B62" s="238" t="s">
        <v>293</v>
      </c>
      <c r="C62" s="246" t="s">
        <v>294</v>
      </c>
      <c r="D62" s="244" t="s">
        <v>128</v>
      </c>
      <c r="E62" s="245">
        <v>1</v>
      </c>
      <c r="F62" s="245"/>
      <c r="G62" s="240">
        <v>21.73</v>
      </c>
      <c r="H62" s="245">
        <f t="shared" ref="H62:H64" si="22">ROUND(G62*(1+$I$8),2)</f>
        <v>26.62</v>
      </c>
      <c r="I62" s="245">
        <f t="shared" ref="I62:I64" si="23">E62*H62</f>
        <v>26.62</v>
      </c>
    </row>
    <row r="63" spans="1:9" ht="12.75" customHeight="1" x14ac:dyDescent="0.2">
      <c r="A63" s="176" t="s">
        <v>119</v>
      </c>
      <c r="B63" s="238" t="s">
        <v>295</v>
      </c>
      <c r="C63" s="239" t="s">
        <v>261</v>
      </c>
      <c r="D63" s="244" t="s">
        <v>128</v>
      </c>
      <c r="E63" s="245">
        <v>1</v>
      </c>
      <c r="F63" s="245"/>
      <c r="G63" s="240">
        <v>21.73</v>
      </c>
      <c r="H63" s="245">
        <f t="shared" si="22"/>
        <v>26.62</v>
      </c>
      <c r="I63" s="245">
        <f t="shared" si="23"/>
        <v>26.62</v>
      </c>
    </row>
    <row r="64" spans="1:9" ht="12" customHeight="1" x14ac:dyDescent="0.2">
      <c r="A64" s="176" t="s">
        <v>120</v>
      </c>
      <c r="B64" s="247" t="s">
        <v>262</v>
      </c>
      <c r="C64" s="246" t="s">
        <v>263</v>
      </c>
      <c r="D64" s="244" t="s">
        <v>128</v>
      </c>
      <c r="E64" s="245">
        <v>3</v>
      </c>
      <c r="F64" s="245"/>
      <c r="G64" s="248">
        <v>43.85</v>
      </c>
      <c r="H64" s="245">
        <f t="shared" si="22"/>
        <v>53.71</v>
      </c>
      <c r="I64" s="245">
        <f t="shared" si="23"/>
        <v>161.13</v>
      </c>
    </row>
    <row r="65" spans="1:19" x14ac:dyDescent="0.2">
      <c r="A65" s="176" t="s">
        <v>380</v>
      </c>
      <c r="B65" s="249" t="s">
        <v>136</v>
      </c>
      <c r="C65" s="239" t="s">
        <v>146</v>
      </c>
      <c r="D65" s="244" t="s">
        <v>18</v>
      </c>
      <c r="E65" s="245">
        <v>100</v>
      </c>
      <c r="F65" s="245"/>
      <c r="G65" s="250">
        <v>6.86</v>
      </c>
      <c r="H65" s="245">
        <f t="shared" si="21"/>
        <v>8.4</v>
      </c>
      <c r="I65" s="245">
        <f t="shared" ref="I65:I68" si="24">E65*H65</f>
        <v>840</v>
      </c>
    </row>
    <row r="66" spans="1:19" x14ac:dyDescent="0.2">
      <c r="A66" s="176" t="s">
        <v>236</v>
      </c>
      <c r="B66" s="249" t="s">
        <v>135</v>
      </c>
      <c r="C66" s="239" t="s">
        <v>147</v>
      </c>
      <c r="D66" s="244" t="s">
        <v>18</v>
      </c>
      <c r="E66" s="245">
        <v>300</v>
      </c>
      <c r="F66" s="245"/>
      <c r="G66" s="240">
        <v>5.5</v>
      </c>
      <c r="H66" s="245">
        <f t="shared" si="21"/>
        <v>6.74</v>
      </c>
      <c r="I66" s="245">
        <f t="shared" si="24"/>
        <v>2022</v>
      </c>
    </row>
    <row r="67" spans="1:19" x14ac:dyDescent="0.2">
      <c r="A67" s="176" t="s">
        <v>381</v>
      </c>
      <c r="B67" s="238" t="s">
        <v>338</v>
      </c>
      <c r="C67" s="239" t="s">
        <v>339</v>
      </c>
      <c r="D67" s="244" t="s">
        <v>18</v>
      </c>
      <c r="E67" s="245">
        <v>220</v>
      </c>
      <c r="F67" s="245"/>
      <c r="G67" s="240">
        <v>4.76</v>
      </c>
      <c r="H67" s="245">
        <f t="shared" ref="H67" si="25">ROUND(G67*(1+$I$8),2)</f>
        <v>5.83</v>
      </c>
      <c r="I67" s="245">
        <f t="shared" ref="I67" si="26">E67*H67</f>
        <v>1282.5999999999999</v>
      </c>
    </row>
    <row r="68" spans="1:19" x14ac:dyDescent="0.2">
      <c r="A68" s="176" t="s">
        <v>237</v>
      </c>
      <c r="B68" s="251">
        <v>91864</v>
      </c>
      <c r="C68" s="252" t="s">
        <v>95</v>
      </c>
      <c r="D68" s="244" t="s">
        <v>18</v>
      </c>
      <c r="E68" s="245">
        <v>20</v>
      </c>
      <c r="F68" s="245"/>
      <c r="G68" s="245">
        <v>13.28</v>
      </c>
      <c r="H68" s="245">
        <f t="shared" si="21"/>
        <v>16.27</v>
      </c>
      <c r="I68" s="245">
        <f t="shared" si="24"/>
        <v>325.39999999999998</v>
      </c>
    </row>
    <row r="69" spans="1:19" x14ac:dyDescent="0.2">
      <c r="A69" s="176" t="s">
        <v>238</v>
      </c>
      <c r="B69" s="251">
        <v>91936</v>
      </c>
      <c r="C69" s="252" t="s">
        <v>96</v>
      </c>
      <c r="D69" s="244" t="s">
        <v>128</v>
      </c>
      <c r="E69" s="245">
        <v>3</v>
      </c>
      <c r="F69" s="245"/>
      <c r="G69" s="245">
        <v>11.43</v>
      </c>
      <c r="H69" s="245">
        <f t="shared" ref="H69:H76" si="27">ROUND(G69*(1+$I$8),2)</f>
        <v>14</v>
      </c>
      <c r="I69" s="245">
        <f t="shared" ref="I69:I76" si="28">E69*H69</f>
        <v>42</v>
      </c>
    </row>
    <row r="70" spans="1:19" x14ac:dyDescent="0.2">
      <c r="A70" s="176" t="s">
        <v>239</v>
      </c>
      <c r="B70" s="251">
        <v>91941</v>
      </c>
      <c r="C70" s="252" t="s">
        <v>97</v>
      </c>
      <c r="D70" s="244" t="str">
        <f>D69</f>
        <v>UNI</v>
      </c>
      <c r="E70" s="245">
        <v>31</v>
      </c>
      <c r="F70" s="245"/>
      <c r="G70" s="245">
        <v>8.39</v>
      </c>
      <c r="H70" s="245">
        <f t="shared" si="27"/>
        <v>10.28</v>
      </c>
      <c r="I70" s="245">
        <f t="shared" si="28"/>
        <v>318.68</v>
      </c>
    </row>
    <row r="71" spans="1:19" x14ac:dyDescent="0.2">
      <c r="A71" s="176" t="s">
        <v>240</v>
      </c>
      <c r="B71" s="251">
        <v>91953</v>
      </c>
      <c r="C71" s="252" t="s">
        <v>99</v>
      </c>
      <c r="D71" s="244" t="str">
        <f t="shared" ref="D71:D75" si="29">D70</f>
        <v>UNI</v>
      </c>
      <c r="E71" s="245">
        <v>2</v>
      </c>
      <c r="F71" s="245"/>
      <c r="G71" s="253" t="s">
        <v>150</v>
      </c>
      <c r="H71" s="245">
        <f t="shared" si="27"/>
        <v>27.08</v>
      </c>
      <c r="I71" s="245">
        <f t="shared" si="28"/>
        <v>54.16</v>
      </c>
    </row>
    <row r="72" spans="1:19" x14ac:dyDescent="0.2">
      <c r="A72" s="176" t="s">
        <v>241</v>
      </c>
      <c r="B72" s="251">
        <v>91955</v>
      </c>
      <c r="C72" s="252" t="s">
        <v>98</v>
      </c>
      <c r="D72" s="244" t="str">
        <f t="shared" si="29"/>
        <v>UNI</v>
      </c>
      <c r="E72" s="245">
        <v>2</v>
      </c>
      <c r="F72" s="245"/>
      <c r="G72" s="253" t="s">
        <v>151</v>
      </c>
      <c r="H72" s="245">
        <f t="shared" si="27"/>
        <v>33.450000000000003</v>
      </c>
      <c r="I72" s="245">
        <f t="shared" si="28"/>
        <v>66.900000000000006</v>
      </c>
    </row>
    <row r="73" spans="1:19" x14ac:dyDescent="0.2">
      <c r="A73" s="176" t="s">
        <v>242</v>
      </c>
      <c r="B73" s="251">
        <v>91995</v>
      </c>
      <c r="C73" s="252" t="s">
        <v>100</v>
      </c>
      <c r="D73" s="244" t="str">
        <f t="shared" si="29"/>
        <v>UNI</v>
      </c>
      <c r="E73" s="245">
        <v>11</v>
      </c>
      <c r="F73" s="245"/>
      <c r="G73" s="245">
        <v>21.4</v>
      </c>
      <c r="H73" s="245">
        <f t="shared" si="27"/>
        <v>26.21</v>
      </c>
      <c r="I73" s="245">
        <f t="shared" si="28"/>
        <v>288.31</v>
      </c>
    </row>
    <row r="74" spans="1:19" ht="33.75" x14ac:dyDescent="0.2">
      <c r="A74" s="176" t="s">
        <v>243</v>
      </c>
      <c r="B74" s="254" t="s">
        <v>264</v>
      </c>
      <c r="C74" s="255" t="s">
        <v>265</v>
      </c>
      <c r="D74" s="244" t="str">
        <f t="shared" si="29"/>
        <v>UNI</v>
      </c>
      <c r="E74" s="245">
        <v>9</v>
      </c>
      <c r="F74" s="245"/>
      <c r="G74" s="256">
        <v>57.12</v>
      </c>
      <c r="H74" s="245">
        <f t="shared" si="27"/>
        <v>69.959999999999994</v>
      </c>
      <c r="I74" s="245">
        <f t="shared" si="28"/>
        <v>629.64</v>
      </c>
      <c r="Q74" s="141"/>
      <c r="R74" s="141"/>
      <c r="S74" s="141"/>
    </row>
    <row r="75" spans="1:19" ht="45" x14ac:dyDescent="0.2">
      <c r="A75" s="176" t="s">
        <v>244</v>
      </c>
      <c r="B75" s="254" t="s">
        <v>266</v>
      </c>
      <c r="C75" s="255" t="s">
        <v>267</v>
      </c>
      <c r="D75" s="244" t="str">
        <f t="shared" si="29"/>
        <v>UNI</v>
      </c>
      <c r="E75" s="245">
        <v>11</v>
      </c>
      <c r="F75" s="245"/>
      <c r="G75" s="256">
        <v>51.02</v>
      </c>
      <c r="H75" s="245">
        <f t="shared" si="27"/>
        <v>62.49</v>
      </c>
      <c r="I75" s="245">
        <f t="shared" si="28"/>
        <v>687.39</v>
      </c>
      <c r="Q75" s="141"/>
      <c r="R75" s="141"/>
      <c r="S75" s="141"/>
    </row>
    <row r="76" spans="1:19" x14ac:dyDescent="0.2">
      <c r="A76" s="176" t="s">
        <v>245</v>
      </c>
      <c r="B76" s="249" t="s">
        <v>137</v>
      </c>
      <c r="C76" s="239" t="s">
        <v>148</v>
      </c>
      <c r="D76" s="244" t="s">
        <v>18</v>
      </c>
      <c r="E76" s="245">
        <v>102</v>
      </c>
      <c r="F76" s="245"/>
      <c r="G76" s="250">
        <v>7.28</v>
      </c>
      <c r="H76" s="245">
        <f t="shared" si="27"/>
        <v>8.92</v>
      </c>
      <c r="I76" s="245">
        <f t="shared" si="28"/>
        <v>909.84</v>
      </c>
      <c r="Q76" s="141"/>
      <c r="R76" s="141"/>
      <c r="S76" s="141"/>
    </row>
    <row r="77" spans="1:19" x14ac:dyDescent="0.2">
      <c r="A77" s="135"/>
      <c r="B77" s="144"/>
      <c r="C77" s="134"/>
      <c r="D77" s="133"/>
      <c r="E77" s="139"/>
      <c r="F77" s="139"/>
      <c r="G77" s="180"/>
      <c r="H77" s="139"/>
      <c r="I77" s="139"/>
    </row>
    <row r="78" spans="1:19" x14ac:dyDescent="0.2">
      <c r="A78" s="122">
        <v>10</v>
      </c>
      <c r="B78" s="118"/>
      <c r="C78" s="114" t="s">
        <v>101</v>
      </c>
      <c r="D78" s="119"/>
      <c r="E78" s="116"/>
      <c r="F78" s="116"/>
      <c r="G78" s="116"/>
      <c r="H78" s="116"/>
      <c r="I78" s="120">
        <f>SUM(I79:O96)</f>
        <v>8227.6495000000014</v>
      </c>
    </row>
    <row r="79" spans="1:19" x14ac:dyDescent="0.2">
      <c r="A79" s="176" t="s">
        <v>371</v>
      </c>
      <c r="B79" s="222">
        <v>86906</v>
      </c>
      <c r="C79" s="223" t="s">
        <v>102</v>
      </c>
      <c r="D79" s="224" t="s">
        <v>164</v>
      </c>
      <c r="E79" s="225">
        <v>3</v>
      </c>
      <c r="F79" s="225"/>
      <c r="G79" s="225">
        <v>48.06</v>
      </c>
      <c r="H79" s="225">
        <f t="shared" ref="H79:H84" si="30">ROUND(G79*(1+$I$8),2)</f>
        <v>58.87</v>
      </c>
      <c r="I79" s="225">
        <f t="shared" ref="I79:I84" si="31">E79*H79</f>
        <v>176.60999999999999</v>
      </c>
    </row>
    <row r="80" spans="1:19" x14ac:dyDescent="0.2">
      <c r="A80" s="176" t="s">
        <v>372</v>
      </c>
      <c r="B80" s="222">
        <v>86883</v>
      </c>
      <c r="C80" s="223" t="s">
        <v>103</v>
      </c>
      <c r="D80" s="224" t="str">
        <f t="shared" ref="D80" si="32">D79</f>
        <v>uni</v>
      </c>
      <c r="E80" s="225">
        <v>6</v>
      </c>
      <c r="F80" s="225"/>
      <c r="G80" s="225">
        <v>10.6</v>
      </c>
      <c r="H80" s="225">
        <f t="shared" si="30"/>
        <v>12.98</v>
      </c>
      <c r="I80" s="225">
        <f t="shared" si="31"/>
        <v>77.88</v>
      </c>
    </row>
    <row r="81" spans="1:9" ht="22.5" x14ac:dyDescent="0.2">
      <c r="A81" s="176" t="s">
        <v>373</v>
      </c>
      <c r="B81" s="222" t="s">
        <v>124</v>
      </c>
      <c r="C81" s="223" t="s">
        <v>104</v>
      </c>
      <c r="D81" s="224" t="s">
        <v>14</v>
      </c>
      <c r="E81" s="225">
        <v>7.57</v>
      </c>
      <c r="F81" s="225"/>
      <c r="G81" s="225">
        <v>319.51</v>
      </c>
      <c r="H81" s="225">
        <f t="shared" si="30"/>
        <v>391.35</v>
      </c>
      <c r="I81" s="225">
        <f t="shared" si="31"/>
        <v>2962.5195000000003</v>
      </c>
    </row>
    <row r="82" spans="1:9" ht="56.25" x14ac:dyDescent="0.2">
      <c r="A82" s="176" t="s">
        <v>121</v>
      </c>
      <c r="B82" s="261" t="s">
        <v>259</v>
      </c>
      <c r="C82" s="262" t="s">
        <v>260</v>
      </c>
      <c r="D82" s="224" t="s">
        <v>164</v>
      </c>
      <c r="E82" s="225">
        <v>2</v>
      </c>
      <c r="F82" s="225"/>
      <c r="G82" s="263">
        <v>316.3</v>
      </c>
      <c r="H82" s="225">
        <f t="shared" ref="H82" si="33">ROUND(G82*(1+$I$8),2)</f>
        <v>387.41</v>
      </c>
      <c r="I82" s="225">
        <f t="shared" ref="I82" si="34">E82*H82</f>
        <v>774.82</v>
      </c>
    </row>
    <row r="83" spans="1:9" ht="34.5" customHeight="1" x14ac:dyDescent="0.2">
      <c r="A83" s="176" t="s">
        <v>374</v>
      </c>
      <c r="B83" s="261" t="s">
        <v>255</v>
      </c>
      <c r="C83" s="262" t="s">
        <v>256</v>
      </c>
      <c r="D83" s="224" t="s">
        <v>164</v>
      </c>
      <c r="E83" s="225">
        <v>1</v>
      </c>
      <c r="F83" s="225"/>
      <c r="G83" s="263">
        <v>441.3</v>
      </c>
      <c r="H83" s="225">
        <f t="shared" si="30"/>
        <v>540.52</v>
      </c>
      <c r="I83" s="225">
        <f t="shared" si="31"/>
        <v>540.52</v>
      </c>
    </row>
    <row r="84" spans="1:9" ht="56.25" x14ac:dyDescent="0.2">
      <c r="A84" s="176" t="s">
        <v>375</v>
      </c>
      <c r="B84" s="261" t="s">
        <v>257</v>
      </c>
      <c r="C84" s="262" t="s">
        <v>258</v>
      </c>
      <c r="D84" s="224" t="str">
        <f>D83</f>
        <v>uni</v>
      </c>
      <c r="E84" s="225">
        <v>1</v>
      </c>
      <c r="F84" s="225"/>
      <c r="G84" s="263">
        <v>503.49</v>
      </c>
      <c r="H84" s="225">
        <f t="shared" si="30"/>
        <v>616.69000000000005</v>
      </c>
      <c r="I84" s="225">
        <f t="shared" si="31"/>
        <v>616.69000000000005</v>
      </c>
    </row>
    <row r="85" spans="1:9" ht="33.75" x14ac:dyDescent="0.2">
      <c r="A85" s="176" t="s">
        <v>246</v>
      </c>
      <c r="B85" s="221" t="s">
        <v>342</v>
      </c>
      <c r="C85" s="219" t="s">
        <v>343</v>
      </c>
      <c r="D85" s="224" t="s">
        <v>164</v>
      </c>
      <c r="E85" s="225">
        <v>3</v>
      </c>
      <c r="F85" s="225"/>
      <c r="G85" s="220">
        <v>76.760000000000005</v>
      </c>
      <c r="H85" s="225">
        <f t="shared" ref="H85" si="35">ROUND(G85*(1+$I$8),2)</f>
        <v>94.02</v>
      </c>
      <c r="I85" s="225">
        <f t="shared" ref="I85" si="36">E85*H85</f>
        <v>282.06</v>
      </c>
    </row>
    <row r="86" spans="1:9" ht="22.5" x14ac:dyDescent="0.2">
      <c r="A86" s="176" t="s">
        <v>247</v>
      </c>
      <c r="B86" s="221" t="s">
        <v>344</v>
      </c>
      <c r="C86" s="219" t="s">
        <v>345</v>
      </c>
      <c r="D86" s="224" t="s">
        <v>164</v>
      </c>
      <c r="E86" s="225">
        <v>6</v>
      </c>
      <c r="F86" s="225"/>
      <c r="G86" s="220">
        <v>17.34</v>
      </c>
      <c r="H86" s="225">
        <f t="shared" ref="H86" si="37">ROUND(G86*(1+$I$8),2)</f>
        <v>21.24</v>
      </c>
      <c r="I86" s="225">
        <f t="shared" ref="I86" si="38">E86*H86</f>
        <v>127.44</v>
      </c>
    </row>
    <row r="87" spans="1:9" ht="22.5" x14ac:dyDescent="0.2">
      <c r="A87" s="176" t="s">
        <v>248</v>
      </c>
      <c r="B87" s="221" t="s">
        <v>346</v>
      </c>
      <c r="C87" s="219" t="s">
        <v>347</v>
      </c>
      <c r="D87" s="224" t="s">
        <v>164</v>
      </c>
      <c r="E87" s="225">
        <v>6</v>
      </c>
      <c r="F87" s="225"/>
      <c r="G87" s="220">
        <v>18.100000000000001</v>
      </c>
      <c r="H87" s="225">
        <f t="shared" ref="H87" si="39">ROUND(G87*(1+$I$8),2)</f>
        <v>22.17</v>
      </c>
      <c r="I87" s="225">
        <f t="shared" ref="I87" si="40">E87*H87</f>
        <v>133.02000000000001</v>
      </c>
    </row>
    <row r="88" spans="1:9" ht="22.5" x14ac:dyDescent="0.2">
      <c r="A88" s="176" t="s">
        <v>249</v>
      </c>
      <c r="B88" s="221" t="s">
        <v>348</v>
      </c>
      <c r="C88" s="219" t="s">
        <v>349</v>
      </c>
      <c r="D88" s="224" t="s">
        <v>164</v>
      </c>
      <c r="E88" s="225">
        <v>24</v>
      </c>
      <c r="F88" s="225"/>
      <c r="G88" s="220">
        <v>21.06</v>
      </c>
      <c r="H88" s="225">
        <f t="shared" ref="H88" si="41">ROUND(G88*(1+$I$8),2)</f>
        <v>25.79</v>
      </c>
      <c r="I88" s="225">
        <f t="shared" ref="I88" si="42">E88*H88</f>
        <v>618.96</v>
      </c>
    </row>
    <row r="89" spans="1:9" ht="22.5" x14ac:dyDescent="0.2">
      <c r="A89" s="176" t="s">
        <v>376</v>
      </c>
      <c r="B89" s="221" t="s">
        <v>350</v>
      </c>
      <c r="C89" s="219" t="s">
        <v>351</v>
      </c>
      <c r="D89" s="224" t="s">
        <v>164</v>
      </c>
      <c r="E89" s="225">
        <v>3</v>
      </c>
      <c r="F89" s="225"/>
      <c r="G89" s="220">
        <v>30.5</v>
      </c>
      <c r="H89" s="225">
        <f t="shared" ref="H89" si="43">ROUND(G89*(1+$I$8),2)</f>
        <v>37.36</v>
      </c>
      <c r="I89" s="225">
        <f t="shared" ref="I89" si="44">E89*H89</f>
        <v>112.08</v>
      </c>
    </row>
    <row r="90" spans="1:9" x14ac:dyDescent="0.2">
      <c r="A90" s="176" t="s">
        <v>250</v>
      </c>
      <c r="B90" s="221" t="s">
        <v>352</v>
      </c>
      <c r="C90" s="219" t="s">
        <v>353</v>
      </c>
      <c r="D90" s="224" t="s">
        <v>164</v>
      </c>
      <c r="E90" s="225">
        <v>3</v>
      </c>
      <c r="F90" s="225"/>
      <c r="G90" s="220">
        <v>50.68</v>
      </c>
      <c r="H90" s="225">
        <f t="shared" ref="H90:H91" si="45">ROUND(G90*(1+$I$8),2)</f>
        <v>62.07</v>
      </c>
      <c r="I90" s="225">
        <f t="shared" ref="I90:I91" si="46">E90*H90</f>
        <v>186.21</v>
      </c>
    </row>
    <row r="91" spans="1:9" x14ac:dyDescent="0.2">
      <c r="A91" s="176" t="s">
        <v>251</v>
      </c>
      <c r="B91" s="221" t="s">
        <v>354</v>
      </c>
      <c r="C91" s="219" t="s">
        <v>355</v>
      </c>
      <c r="D91" s="224" t="s">
        <v>164</v>
      </c>
      <c r="E91" s="225">
        <v>3</v>
      </c>
      <c r="F91" s="225"/>
      <c r="G91" s="220">
        <v>27.64</v>
      </c>
      <c r="H91" s="225">
        <f t="shared" si="45"/>
        <v>33.85</v>
      </c>
      <c r="I91" s="225">
        <f t="shared" si="46"/>
        <v>101.55000000000001</v>
      </c>
    </row>
    <row r="92" spans="1:9" ht="33.75" x14ac:dyDescent="0.2">
      <c r="A92" s="176" t="s">
        <v>252</v>
      </c>
      <c r="B92" s="221" t="s">
        <v>356</v>
      </c>
      <c r="C92" s="219" t="s">
        <v>357</v>
      </c>
      <c r="D92" s="224" t="s">
        <v>164</v>
      </c>
      <c r="E92" s="225">
        <v>1</v>
      </c>
      <c r="F92" s="225"/>
      <c r="G92" s="220">
        <v>68.81</v>
      </c>
      <c r="H92" s="225">
        <f t="shared" ref="H92" si="47">ROUND(G92*(1+$I$8),2)</f>
        <v>84.28</v>
      </c>
      <c r="I92" s="225">
        <f t="shared" ref="I92" si="48">E92*H92</f>
        <v>84.28</v>
      </c>
    </row>
    <row r="93" spans="1:9" ht="22.5" x14ac:dyDescent="0.2">
      <c r="A93" s="176" t="s">
        <v>253</v>
      </c>
      <c r="B93" s="221" t="s">
        <v>358</v>
      </c>
      <c r="C93" s="219" t="s">
        <v>359</v>
      </c>
      <c r="D93" s="224" t="s">
        <v>306</v>
      </c>
      <c r="E93" s="225">
        <v>6</v>
      </c>
      <c r="F93" s="225"/>
      <c r="G93" s="220">
        <v>27.15</v>
      </c>
      <c r="H93" s="225">
        <f t="shared" ref="H93:H96" si="49">ROUND(G93*(1+$I$8),2)</f>
        <v>33.25</v>
      </c>
      <c r="I93" s="225">
        <f t="shared" ref="I93:I96" si="50">E93*H93</f>
        <v>199.5</v>
      </c>
    </row>
    <row r="94" spans="1:9" ht="33.75" x14ac:dyDescent="0.2">
      <c r="A94" s="176" t="s">
        <v>377</v>
      </c>
      <c r="B94" s="218" t="s">
        <v>360</v>
      </c>
      <c r="C94" s="219" t="s">
        <v>361</v>
      </c>
      <c r="D94" s="224" t="s">
        <v>306</v>
      </c>
      <c r="E94" s="225">
        <v>5</v>
      </c>
      <c r="F94" s="225"/>
      <c r="G94" s="220">
        <v>22.56</v>
      </c>
      <c r="H94" s="225">
        <f t="shared" si="49"/>
        <v>27.63</v>
      </c>
      <c r="I94" s="225">
        <f t="shared" si="50"/>
        <v>138.15</v>
      </c>
    </row>
    <row r="95" spans="1:9" ht="33.75" x14ac:dyDescent="0.2">
      <c r="A95" s="176" t="s">
        <v>378</v>
      </c>
      <c r="B95" s="218" t="s">
        <v>362</v>
      </c>
      <c r="C95" s="219" t="s">
        <v>363</v>
      </c>
      <c r="D95" s="224" t="s">
        <v>306</v>
      </c>
      <c r="E95" s="225">
        <v>8</v>
      </c>
      <c r="F95" s="225"/>
      <c r="G95" s="220">
        <v>31.65</v>
      </c>
      <c r="H95" s="225">
        <f t="shared" si="49"/>
        <v>38.770000000000003</v>
      </c>
      <c r="I95" s="225">
        <f t="shared" si="50"/>
        <v>310.16000000000003</v>
      </c>
    </row>
    <row r="96" spans="1:9" ht="33.75" x14ac:dyDescent="0.2">
      <c r="A96" s="176" t="s">
        <v>379</v>
      </c>
      <c r="B96" s="218" t="s">
        <v>364</v>
      </c>
      <c r="C96" s="219" t="s">
        <v>365</v>
      </c>
      <c r="D96" s="224" t="s">
        <v>306</v>
      </c>
      <c r="E96" s="225">
        <v>20</v>
      </c>
      <c r="F96" s="225"/>
      <c r="G96" s="220">
        <v>32.049999999999997</v>
      </c>
      <c r="H96" s="225">
        <f t="shared" si="49"/>
        <v>39.26</v>
      </c>
      <c r="I96" s="225">
        <f t="shared" si="50"/>
        <v>785.19999999999993</v>
      </c>
    </row>
    <row r="97" spans="1:17" x14ac:dyDescent="0.2">
      <c r="A97" s="135"/>
      <c r="B97" s="177"/>
      <c r="C97" s="178"/>
      <c r="D97" s="169"/>
      <c r="E97" s="170"/>
      <c r="F97" s="170"/>
      <c r="G97" s="179"/>
      <c r="H97" s="170"/>
      <c r="I97" s="170"/>
    </row>
    <row r="98" spans="1:17" x14ac:dyDescent="0.2">
      <c r="A98" s="122">
        <v>11</v>
      </c>
      <c r="B98" s="118"/>
      <c r="C98" s="114" t="s">
        <v>105</v>
      </c>
      <c r="D98" s="119"/>
      <c r="E98" s="116"/>
      <c r="F98" s="116"/>
      <c r="G98" s="116"/>
      <c r="H98" s="116"/>
      <c r="I98" s="120">
        <f>SUM(I99:I102)</f>
        <v>8985.3984</v>
      </c>
    </row>
    <row r="99" spans="1:17" ht="22.5" x14ac:dyDescent="0.2">
      <c r="A99" s="176" t="s">
        <v>143</v>
      </c>
      <c r="B99" s="221" t="s">
        <v>215</v>
      </c>
      <c r="C99" s="219" t="s">
        <v>216</v>
      </c>
      <c r="D99" s="224" t="s">
        <v>14</v>
      </c>
      <c r="E99" s="225">
        <v>298</v>
      </c>
      <c r="F99" s="225"/>
      <c r="G99" s="227">
        <v>19.37</v>
      </c>
      <c r="H99" s="225">
        <f t="shared" ref="H99:H101" si="51">ROUND(G99*(1+$I$8),2)</f>
        <v>23.72</v>
      </c>
      <c r="I99" s="225">
        <f>E99*H99</f>
        <v>7068.5599999999995</v>
      </c>
    </row>
    <row r="100" spans="1:17" ht="33.75" x14ac:dyDescent="0.2">
      <c r="A100" s="176" t="s">
        <v>122</v>
      </c>
      <c r="B100" s="221" t="s">
        <v>217</v>
      </c>
      <c r="C100" s="226" t="s">
        <v>218</v>
      </c>
      <c r="D100" s="224" t="s">
        <v>14</v>
      </c>
      <c r="E100" s="225">
        <v>6.72</v>
      </c>
      <c r="F100" s="225"/>
      <c r="G100" s="227">
        <v>18.55</v>
      </c>
      <c r="H100" s="225">
        <f t="shared" si="51"/>
        <v>22.72</v>
      </c>
      <c r="I100" s="225">
        <f>E100*H100</f>
        <v>152.67839999999998</v>
      </c>
    </row>
    <row r="101" spans="1:17" ht="22.5" x14ac:dyDescent="0.2">
      <c r="A101" s="176" t="s">
        <v>123</v>
      </c>
      <c r="B101" s="221" t="s">
        <v>213</v>
      </c>
      <c r="C101" s="226" t="s">
        <v>214</v>
      </c>
      <c r="D101" s="224" t="s">
        <v>14</v>
      </c>
      <c r="E101" s="225">
        <v>298</v>
      </c>
      <c r="F101" s="225"/>
      <c r="G101" s="227">
        <v>4.83</v>
      </c>
      <c r="H101" s="225">
        <f t="shared" si="51"/>
        <v>5.92</v>
      </c>
      <c r="I101" s="225">
        <f>E101*H101</f>
        <v>1764.16</v>
      </c>
    </row>
    <row r="102" spans="1:17" x14ac:dyDescent="0.2">
      <c r="A102" s="135"/>
      <c r="B102" s="14"/>
      <c r="C102" s="57"/>
      <c r="D102" s="101"/>
      <c r="E102" s="17"/>
      <c r="F102" s="17"/>
      <c r="G102" s="17"/>
      <c r="H102" s="17"/>
      <c r="I102" s="17"/>
    </row>
    <row r="103" spans="1:17" x14ac:dyDescent="0.2">
      <c r="A103" s="122">
        <v>12</v>
      </c>
      <c r="B103" s="118"/>
      <c r="C103" s="114" t="s">
        <v>87</v>
      </c>
      <c r="D103" s="119"/>
      <c r="E103" s="116"/>
      <c r="F103" s="116"/>
      <c r="G103" s="116"/>
      <c r="H103" s="116"/>
      <c r="I103" s="120">
        <f>SUM(I104:O105)</f>
        <v>735.65</v>
      </c>
    </row>
    <row r="104" spans="1:17" ht="17.25" customHeight="1" x14ac:dyDescent="0.2">
      <c r="A104" s="176" t="s">
        <v>366</v>
      </c>
      <c r="B104" s="257" t="s">
        <v>133</v>
      </c>
      <c r="C104" s="258" t="s">
        <v>134</v>
      </c>
      <c r="D104" s="224" t="s">
        <v>128</v>
      </c>
      <c r="E104" s="225">
        <v>1</v>
      </c>
      <c r="F104" s="225"/>
      <c r="G104" s="225">
        <v>600.61</v>
      </c>
      <c r="H104" s="225">
        <f t="shared" ref="H104" si="52">ROUND(G104*(1+$I$8),2)</f>
        <v>735.65</v>
      </c>
      <c r="I104" s="225">
        <f>E104*H104</f>
        <v>735.65</v>
      </c>
    </row>
    <row r="105" spans="1:17" x14ac:dyDescent="0.2">
      <c r="A105" s="135"/>
      <c r="B105" s="144"/>
      <c r="C105" s="259"/>
      <c r="D105" s="260"/>
      <c r="E105" s="139"/>
      <c r="F105" s="139"/>
      <c r="G105" s="130"/>
      <c r="H105" s="139"/>
      <c r="I105" s="139"/>
      <c r="Q105" s="131" t="s">
        <v>139</v>
      </c>
    </row>
    <row r="106" spans="1:17" x14ac:dyDescent="0.2">
      <c r="A106" s="122">
        <v>13</v>
      </c>
      <c r="B106" s="118"/>
      <c r="C106" s="124" t="s">
        <v>138</v>
      </c>
      <c r="D106" s="119"/>
      <c r="E106" s="116"/>
      <c r="F106" s="116"/>
      <c r="G106" s="116"/>
      <c r="H106" s="116"/>
      <c r="I106" s="120">
        <f>SUM(I107)</f>
        <v>671.76</v>
      </c>
    </row>
    <row r="107" spans="1:17" x14ac:dyDescent="0.2">
      <c r="A107" s="182" t="s">
        <v>140</v>
      </c>
      <c r="B107" s="174" t="s">
        <v>226</v>
      </c>
      <c r="C107" s="168" t="s">
        <v>268</v>
      </c>
      <c r="D107" s="169" t="s">
        <v>14</v>
      </c>
      <c r="E107" s="170">
        <v>108</v>
      </c>
      <c r="F107" s="170"/>
      <c r="G107" s="175">
        <v>5.08</v>
      </c>
      <c r="H107" s="170">
        <f t="shared" ref="H107" si="53">ROUND(G107*(1+$I$8),2)</f>
        <v>6.22</v>
      </c>
      <c r="I107" s="170">
        <f>E107*H107</f>
        <v>671.76</v>
      </c>
    </row>
    <row r="108" spans="1:17" ht="13.5" x14ac:dyDescent="0.2">
      <c r="A108" s="121"/>
      <c r="B108" s="128"/>
      <c r="C108" s="129"/>
      <c r="D108" s="101"/>
      <c r="E108" s="17"/>
      <c r="F108" s="17"/>
      <c r="G108" s="132"/>
      <c r="H108" s="17"/>
      <c r="I108" s="17"/>
    </row>
    <row r="109" spans="1:17" ht="18" customHeight="1" x14ac:dyDescent="0.2">
      <c r="A109" s="285" t="s">
        <v>13</v>
      </c>
      <c r="B109" s="285"/>
      <c r="C109" s="285"/>
      <c r="D109" s="285"/>
      <c r="E109" s="285"/>
      <c r="F109" s="285"/>
      <c r="G109" s="285"/>
      <c r="H109" s="285"/>
      <c r="I109" s="19">
        <f>SUM(I11,I15,I19,I23,I35,I42,I49,I56,I60,I78,I98,I103,I106)</f>
        <v>92778.548900000009</v>
      </c>
      <c r="K109" s="3"/>
      <c r="L109" s="3" t="e">
        <f>I109+#REF!</f>
        <v>#REF!</v>
      </c>
    </row>
    <row r="110" spans="1:17" ht="14.25" customHeight="1" x14ac:dyDescent="0.2">
      <c r="A110" s="289" t="s">
        <v>85</v>
      </c>
      <c r="B110" s="289"/>
      <c r="C110" s="289"/>
      <c r="D110" s="289"/>
      <c r="E110" s="289"/>
      <c r="F110" s="289"/>
      <c r="G110" s="289"/>
      <c r="H110" s="289"/>
      <c r="I110" s="289"/>
    </row>
    <row r="111" spans="1:17" ht="29.25" customHeight="1" x14ac:dyDescent="0.2">
      <c r="A111" s="289"/>
      <c r="B111" s="289"/>
      <c r="C111" s="289"/>
      <c r="D111" s="289"/>
      <c r="E111" s="289"/>
      <c r="F111" s="289"/>
      <c r="G111" s="289"/>
      <c r="H111" s="289"/>
      <c r="I111" s="289"/>
    </row>
    <row r="112" spans="1:17" ht="14.25" customHeight="1" x14ac:dyDescent="0.2">
      <c r="A112" s="105"/>
      <c r="B112" s="105"/>
      <c r="C112" s="105"/>
      <c r="D112" s="105"/>
      <c r="E112" s="105"/>
      <c r="F112" s="105"/>
      <c r="G112" s="105"/>
      <c r="H112" s="105"/>
      <c r="I112" s="105"/>
    </row>
    <row r="113" spans="1:9" ht="14.25" customHeight="1" x14ac:dyDescent="0.2">
      <c r="A113" s="105"/>
      <c r="B113" s="105"/>
      <c r="C113" s="105"/>
      <c r="D113" s="105"/>
      <c r="E113" s="105"/>
      <c r="F113" s="105"/>
      <c r="G113" s="105"/>
      <c r="H113" s="105"/>
      <c r="I113" s="105"/>
    </row>
    <row r="114" spans="1:9" ht="14.25" customHeight="1" x14ac:dyDescent="0.2">
      <c r="A114" s="105"/>
      <c r="B114" s="105"/>
      <c r="C114" s="105"/>
      <c r="D114" s="105"/>
      <c r="E114" s="105"/>
      <c r="F114" s="105"/>
      <c r="G114" s="105"/>
      <c r="H114" s="105"/>
      <c r="I114" s="105"/>
    </row>
    <row r="115" spans="1:9" ht="11.25" customHeight="1" x14ac:dyDescent="0.2">
      <c r="A115" s="4"/>
      <c r="B115" s="288"/>
      <c r="C115" s="288"/>
      <c r="D115" s="4"/>
      <c r="E115" s="286"/>
      <c r="F115" s="286"/>
      <c r="G115" s="5"/>
      <c r="H115" s="5"/>
      <c r="I115" s="4"/>
    </row>
    <row r="116" spans="1:9" x14ac:dyDescent="0.2">
      <c r="A116" s="6"/>
      <c r="B116" s="280" t="s">
        <v>125</v>
      </c>
      <c r="C116" s="280"/>
      <c r="D116" s="6"/>
      <c r="E116" s="281"/>
      <c r="F116" s="281"/>
      <c r="G116" s="7"/>
      <c r="H116" s="7"/>
      <c r="I116" s="6"/>
    </row>
    <row r="117" spans="1:9" ht="12.75" hidden="1" customHeight="1" x14ac:dyDescent="0.2">
      <c r="B117" s="279" t="s">
        <v>26</v>
      </c>
      <c r="C117" s="279"/>
    </row>
    <row r="118" spans="1:9" x14ac:dyDescent="0.2">
      <c r="B118" s="279" t="s">
        <v>126</v>
      </c>
      <c r="C118" s="279"/>
    </row>
    <row r="120" spans="1:9" ht="11.25" customHeight="1" x14ac:dyDescent="0.2">
      <c r="A120" s="4"/>
      <c r="B120" s="288"/>
      <c r="C120" s="288"/>
      <c r="D120" s="4"/>
      <c r="E120" s="286"/>
      <c r="F120" s="286"/>
      <c r="G120" s="5"/>
      <c r="H120" s="5"/>
      <c r="I120" s="4"/>
    </row>
    <row r="121" spans="1:9" x14ac:dyDescent="0.2">
      <c r="A121" s="6"/>
      <c r="B121" s="280" t="s">
        <v>383</v>
      </c>
      <c r="C121" s="287"/>
      <c r="D121" s="6"/>
      <c r="E121" s="281"/>
      <c r="F121" s="281"/>
      <c r="G121" s="7"/>
      <c r="H121" s="7"/>
      <c r="I121" s="6"/>
    </row>
    <row r="122" spans="1:9" ht="12" customHeight="1" x14ac:dyDescent="0.2">
      <c r="B122" s="279" t="s">
        <v>370</v>
      </c>
      <c r="C122" s="279"/>
    </row>
    <row r="123" spans="1:9" ht="11.25" customHeight="1" x14ac:dyDescent="0.2"/>
    <row r="124" spans="1:9" ht="12" customHeight="1" x14ac:dyDescent="0.2"/>
    <row r="125" spans="1:9" ht="14.1" customHeight="1" x14ac:dyDescent="0.2"/>
    <row r="126" spans="1:9" ht="4.5" customHeight="1" x14ac:dyDescent="0.2"/>
  </sheetData>
  <mergeCells count="28">
    <mergeCell ref="B118:C118"/>
    <mergeCell ref="E115:F115"/>
    <mergeCell ref="A9:I9"/>
    <mergeCell ref="A111:I111"/>
    <mergeCell ref="A2:I2"/>
    <mergeCell ref="F5:I5"/>
    <mergeCell ref="A4:E4"/>
    <mergeCell ref="A6:D6"/>
    <mergeCell ref="A8:D8"/>
    <mergeCell ref="A5:E5"/>
    <mergeCell ref="F4:I4"/>
    <mergeCell ref="E6:I6"/>
    <mergeCell ref="A1:B1"/>
    <mergeCell ref="C1:H1"/>
    <mergeCell ref="B122:C122"/>
    <mergeCell ref="B116:C116"/>
    <mergeCell ref="E116:F116"/>
    <mergeCell ref="A7:D7"/>
    <mergeCell ref="A109:H109"/>
    <mergeCell ref="E120:F120"/>
    <mergeCell ref="B121:C121"/>
    <mergeCell ref="B115:C115"/>
    <mergeCell ref="A110:I110"/>
    <mergeCell ref="E121:F121"/>
    <mergeCell ref="B120:C120"/>
    <mergeCell ref="G7:G8"/>
    <mergeCell ref="E7:E8"/>
    <mergeCell ref="B117:C117"/>
  </mergeCells>
  <phoneticPr fontId="3" type="noConversion"/>
  <pageMargins left="0.51181102362204722" right="0.19685039370078741" top="0.98425196850393704" bottom="0.39370078740157483" header="0" footer="0"/>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A22" zoomScaleNormal="100" zoomScaleSheetLayoutView="100" workbookViewId="0">
      <selection activeCell="J5" sqref="J5"/>
    </sheetView>
  </sheetViews>
  <sheetFormatPr defaultRowHeight="12.75" x14ac:dyDescent="0.2"/>
  <cols>
    <col min="1" max="1" width="8.140625" customWidth="1"/>
    <col min="2" max="2" width="56.7109375" customWidth="1"/>
    <col min="3" max="3" width="13" customWidth="1"/>
    <col min="4" max="8" width="13.5703125" customWidth="1"/>
    <col min="9" max="9" width="13.140625" bestFit="1" customWidth="1"/>
  </cols>
  <sheetData>
    <row r="1" spans="1:11" ht="87.75" customHeight="1" thickBot="1" x14ac:dyDescent="0.3">
      <c r="A1" s="277"/>
      <c r="B1" s="277"/>
      <c r="C1" s="278" t="s">
        <v>66</v>
      </c>
      <c r="D1" s="278"/>
      <c r="E1" s="278"/>
      <c r="F1" s="278"/>
      <c r="G1" s="278"/>
      <c r="H1" s="278"/>
      <c r="I1" s="123"/>
    </row>
    <row r="2" spans="1:11" ht="27.75" customHeight="1" x14ac:dyDescent="0.2">
      <c r="A2" s="318" t="s">
        <v>27</v>
      </c>
      <c r="B2" s="318"/>
      <c r="C2" s="318"/>
      <c r="D2" s="318"/>
      <c r="E2" s="318"/>
      <c r="F2" s="318"/>
      <c r="G2" s="318"/>
      <c r="H2" s="318"/>
      <c r="I2" s="214"/>
    </row>
    <row r="3" spans="1:11" ht="31.5" customHeight="1" x14ac:dyDescent="0.2">
      <c r="A3" s="319" t="str">
        <f>'Planilha Orcamentaria'!A4:E4</f>
        <v>CAMARA MUNICIPAL DE MIRAVÂNIA-MG</v>
      </c>
      <c r="B3" s="319"/>
      <c r="C3" s="183" t="s">
        <v>28</v>
      </c>
      <c r="D3" s="183"/>
      <c r="E3" s="321">
        <f>'Planilha Orcamentaria'!I109</f>
        <v>92778.548900000009</v>
      </c>
      <c r="F3" s="321"/>
      <c r="G3" s="264" t="s">
        <v>386</v>
      </c>
      <c r="H3" s="265"/>
      <c r="I3" s="214"/>
    </row>
    <row r="4" spans="1:11" ht="37.5" customHeight="1" x14ac:dyDescent="0.2">
      <c r="A4" s="322" t="str">
        <f>'Planilha Orcamentaria'!A5:E5</f>
        <v>OBRA: CONSTRUÇÃO DE ÁREA EXTERNA COBERTA</v>
      </c>
      <c r="B4" s="322"/>
      <c r="C4" s="322" t="str">
        <f>'Planilha Orcamentaria'!A6</f>
        <v>LOCAL: RUA MARIA MUNIZ</v>
      </c>
      <c r="D4" s="322"/>
      <c r="E4" s="322"/>
      <c r="F4" s="322"/>
      <c r="G4" s="264" t="s">
        <v>384</v>
      </c>
      <c r="H4" s="265"/>
      <c r="I4" s="214"/>
    </row>
    <row r="5" spans="1:11" ht="27.75" customHeight="1" x14ac:dyDescent="0.2">
      <c r="A5" s="184" t="s">
        <v>0</v>
      </c>
      <c r="B5" s="184" t="s">
        <v>29</v>
      </c>
      <c r="C5" s="185" t="s">
        <v>30</v>
      </c>
      <c r="D5" s="185" t="s">
        <v>31</v>
      </c>
      <c r="E5" s="184" t="s">
        <v>32</v>
      </c>
      <c r="F5" s="184" t="s">
        <v>33</v>
      </c>
      <c r="G5" s="184" t="s">
        <v>34</v>
      </c>
      <c r="H5" s="184"/>
      <c r="I5" s="214"/>
    </row>
    <row r="6" spans="1:11" ht="15.75" customHeight="1" x14ac:dyDescent="0.2">
      <c r="A6" s="317">
        <v>1</v>
      </c>
      <c r="B6" s="316" t="str">
        <f>'Planilha Orcamentaria'!C11</f>
        <v>SERVIÇOS PRELIMENARES:</v>
      </c>
      <c r="C6" s="270" t="s">
        <v>35</v>
      </c>
      <c r="D6" s="210">
        <f>D7/$D$33</f>
        <v>1.9913835923338091E-2</v>
      </c>
      <c r="E6" s="211">
        <v>1</v>
      </c>
      <c r="F6" s="211">
        <v>0</v>
      </c>
      <c r="G6" s="211">
        <v>0</v>
      </c>
      <c r="H6" s="211"/>
      <c r="I6" s="215"/>
    </row>
    <row r="7" spans="1:11" ht="15.75" customHeight="1" x14ac:dyDescent="0.2">
      <c r="A7" s="317"/>
      <c r="B7" s="316"/>
      <c r="C7" s="270" t="s">
        <v>36</v>
      </c>
      <c r="D7" s="271">
        <f>'Planilha Orcamentaria'!I11</f>
        <v>1847.5767999999998</v>
      </c>
      <c r="E7" s="272">
        <f>E6*'Planilha Orcamentaria'!I11</f>
        <v>1847.5767999999998</v>
      </c>
      <c r="F7" s="272">
        <f>F6*'Planilha Orcamentaria'!I11</f>
        <v>0</v>
      </c>
      <c r="G7" s="272">
        <f>G6*'Planilha Orcamentaria'!I11</f>
        <v>0</v>
      </c>
      <c r="H7" s="272"/>
      <c r="I7" s="266"/>
      <c r="K7" s="269"/>
    </row>
    <row r="8" spans="1:11" ht="15.75" customHeight="1" x14ac:dyDescent="0.2">
      <c r="A8" s="317">
        <v>2</v>
      </c>
      <c r="B8" s="316" t="str">
        <f>'Planilha Orcamentaria'!C15</f>
        <v xml:space="preserve">DEMOLIÇÃO E REMOÇÃO </v>
      </c>
      <c r="C8" s="270" t="s">
        <v>35</v>
      </c>
      <c r="D8" s="210">
        <f>D9/$D$33</f>
        <v>8.0659011039996963E-3</v>
      </c>
      <c r="E8" s="211">
        <v>1</v>
      </c>
      <c r="F8" s="211">
        <v>0</v>
      </c>
      <c r="G8" s="211">
        <v>0</v>
      </c>
      <c r="H8" s="211"/>
      <c r="I8" s="215"/>
    </row>
    <row r="9" spans="1:11" ht="15.75" customHeight="1" x14ac:dyDescent="0.2">
      <c r="A9" s="317"/>
      <c r="B9" s="316"/>
      <c r="C9" s="270" t="s">
        <v>36</v>
      </c>
      <c r="D9" s="271">
        <f>'Planilha Orcamentaria'!I15</f>
        <v>748.34259999999995</v>
      </c>
      <c r="E9" s="272">
        <f>E8*'Planilha Orcamentaria'!I15</f>
        <v>748.34259999999995</v>
      </c>
      <c r="F9" s="272">
        <f>F8*'Planilha Orcamentaria'!I19</f>
        <v>0</v>
      </c>
      <c r="G9" s="272">
        <f>G8*'Planilha Orcamentaria'!I19</f>
        <v>0</v>
      </c>
      <c r="H9" s="272"/>
      <c r="I9" s="266"/>
      <c r="K9" s="269"/>
    </row>
    <row r="10" spans="1:11" ht="15.75" customHeight="1" x14ac:dyDescent="0.2">
      <c r="A10" s="317">
        <v>3</v>
      </c>
      <c r="B10" s="316" t="str">
        <f>'Planilha Orcamentaria'!C19</f>
        <v>TRABALHOS EM TERRA</v>
      </c>
      <c r="C10" s="270" t="s">
        <v>35</v>
      </c>
      <c r="D10" s="210">
        <f>D11/$D$33</f>
        <v>9.5427575716265558E-3</v>
      </c>
      <c r="E10" s="211">
        <v>1</v>
      </c>
      <c r="F10" s="211">
        <v>0</v>
      </c>
      <c r="G10" s="211">
        <v>0</v>
      </c>
      <c r="H10" s="211"/>
      <c r="I10" s="215"/>
    </row>
    <row r="11" spans="1:11" ht="15.75" customHeight="1" x14ac:dyDescent="0.2">
      <c r="A11" s="317"/>
      <c r="B11" s="316"/>
      <c r="C11" s="270" t="s">
        <v>36</v>
      </c>
      <c r="D11" s="271">
        <f>'Planilha Orcamentaria'!I19</f>
        <v>885.36319999999978</v>
      </c>
      <c r="E11" s="272">
        <f>E10*'Planilha Orcamentaria'!I19</f>
        <v>885.36319999999978</v>
      </c>
      <c r="F11" s="272">
        <f>F10*'Planilha Orcamentaria'!I23</f>
        <v>0</v>
      </c>
      <c r="G11" s="272">
        <f>G10*'Planilha Orcamentaria'!I23</f>
        <v>0</v>
      </c>
      <c r="H11" s="272"/>
      <c r="I11" s="266"/>
      <c r="K11" s="269"/>
    </row>
    <row r="12" spans="1:11" ht="15.75" customHeight="1" x14ac:dyDescent="0.2">
      <c r="A12" s="317">
        <v>4</v>
      </c>
      <c r="B12" s="316" t="str">
        <f>'Planilha Orcamentaria'!C23</f>
        <v xml:space="preserve">FUNDAÇÃO E ESTRUTURAS </v>
      </c>
      <c r="C12" s="270" t="s">
        <v>35</v>
      </c>
      <c r="D12" s="210">
        <f>D13/$D$33</f>
        <v>0.20240052708994241</v>
      </c>
      <c r="E12" s="211">
        <v>1</v>
      </c>
      <c r="F12" s="211">
        <v>0</v>
      </c>
      <c r="G12" s="211">
        <v>0</v>
      </c>
      <c r="H12" s="211"/>
      <c r="I12" s="215"/>
      <c r="K12" s="267"/>
    </row>
    <row r="13" spans="1:11" ht="15.75" customHeight="1" x14ac:dyDescent="0.2">
      <c r="A13" s="317"/>
      <c r="B13" s="316"/>
      <c r="C13" s="270" t="s">
        <v>36</v>
      </c>
      <c r="D13" s="271">
        <f>'Planilha Orcamentaria'!I23</f>
        <v>18778.427199999998</v>
      </c>
      <c r="E13" s="272">
        <f>E12*'Planilha Orcamentaria'!I23</f>
        <v>18778.427199999998</v>
      </c>
      <c r="F13" s="272">
        <f>F12*'Planilha Orcamentaria'!I23</f>
        <v>0</v>
      </c>
      <c r="G13" s="272">
        <f>G12*'Planilha Orcamentaria'!I35</f>
        <v>0</v>
      </c>
      <c r="H13" s="272"/>
      <c r="I13" s="266"/>
      <c r="K13" s="269"/>
    </row>
    <row r="14" spans="1:11" ht="15.75" customHeight="1" x14ac:dyDescent="0.2">
      <c r="A14" s="317">
        <v>5</v>
      </c>
      <c r="B14" s="316" t="str">
        <f>'Planilha Orcamentaria'!C35</f>
        <v xml:space="preserve">MURO E ALVENARIA </v>
      </c>
      <c r="C14" s="270" t="s">
        <v>35</v>
      </c>
      <c r="D14" s="210">
        <f>D15/$D$33</f>
        <v>9.366716879099625E-2</v>
      </c>
      <c r="E14" s="211">
        <v>0.3</v>
      </c>
      <c r="F14" s="211">
        <v>0.7</v>
      </c>
      <c r="G14" s="211">
        <v>0</v>
      </c>
      <c r="H14" s="211"/>
      <c r="I14" s="215"/>
    </row>
    <row r="15" spans="1:11" ht="15.75" customHeight="1" x14ac:dyDescent="0.2">
      <c r="A15" s="317"/>
      <c r="B15" s="316"/>
      <c r="C15" s="270" t="s">
        <v>36</v>
      </c>
      <c r="D15" s="271">
        <f>'Planilha Orcamentaria'!I35</f>
        <v>8690.3040000000001</v>
      </c>
      <c r="E15" s="272">
        <f>E14*'Planilha Orcamentaria'!I35</f>
        <v>2607.0911999999998</v>
      </c>
      <c r="F15" s="272">
        <f>F14*'Planilha Orcamentaria'!I35</f>
        <v>6083.2127999999993</v>
      </c>
      <c r="G15" s="272">
        <f>G14*'Planilha Orcamentaria'!I35</f>
        <v>0</v>
      </c>
      <c r="H15" s="272"/>
      <c r="I15" s="266"/>
      <c r="K15" s="269"/>
    </row>
    <row r="16" spans="1:11" ht="15.75" customHeight="1" x14ac:dyDescent="0.2">
      <c r="A16" s="317">
        <v>6</v>
      </c>
      <c r="B16" s="316" t="str">
        <f>'Planilha Orcamentaria'!C42</f>
        <v>PAVIMENTAÇÕES</v>
      </c>
      <c r="C16" s="270" t="s">
        <v>35</v>
      </c>
      <c r="D16" s="210">
        <f>D17/$D$33</f>
        <v>0.14137607189930948</v>
      </c>
      <c r="E16" s="211">
        <v>0.3</v>
      </c>
      <c r="F16" s="211">
        <v>0.5</v>
      </c>
      <c r="G16" s="211">
        <v>0.2</v>
      </c>
      <c r="H16" s="211"/>
      <c r="I16" s="215"/>
    </row>
    <row r="17" spans="1:11" ht="15.75" customHeight="1" x14ac:dyDescent="0.2">
      <c r="A17" s="317"/>
      <c r="B17" s="316"/>
      <c r="C17" s="270" t="s">
        <v>36</v>
      </c>
      <c r="D17" s="271">
        <f>'Planilha Orcamentaria'!I42</f>
        <v>13116.666800000001</v>
      </c>
      <c r="E17" s="272">
        <f>E16*'Planilha Orcamentaria'!I42</f>
        <v>3935.0000399999999</v>
      </c>
      <c r="F17" s="272">
        <f>F16*'Planilha Orcamentaria'!I42</f>
        <v>6558.3334000000004</v>
      </c>
      <c r="G17" s="272">
        <f>G16*'Planilha Orcamentaria'!I42</f>
        <v>2623.3333600000005</v>
      </c>
      <c r="H17" s="272"/>
      <c r="I17" s="266"/>
      <c r="K17" s="269"/>
    </row>
    <row r="18" spans="1:11" ht="15.75" customHeight="1" x14ac:dyDescent="0.2">
      <c r="A18" s="317">
        <v>7</v>
      </c>
      <c r="B18" s="316" t="str">
        <f>'Planilha Orcamentaria'!C49</f>
        <v>LAJE E COBERTURA</v>
      </c>
      <c r="C18" s="270" t="s">
        <v>35</v>
      </c>
      <c r="D18" s="210">
        <f>D19/$D$33</f>
        <v>0.21626380923058389</v>
      </c>
      <c r="E18" s="211">
        <v>0</v>
      </c>
      <c r="F18" s="211">
        <v>0.8</v>
      </c>
      <c r="G18" s="211">
        <v>0.2</v>
      </c>
      <c r="H18" s="211"/>
      <c r="I18" s="215"/>
    </row>
    <row r="19" spans="1:11" ht="15.75" customHeight="1" x14ac:dyDescent="0.2">
      <c r="A19" s="317"/>
      <c r="B19" s="316"/>
      <c r="C19" s="270" t="s">
        <v>36</v>
      </c>
      <c r="D19" s="271">
        <f>'Planilha Orcamentaria'!I49</f>
        <v>20064.642400000001</v>
      </c>
      <c r="E19" s="272">
        <f>E18*'Planilha Orcamentaria'!I49</f>
        <v>0</v>
      </c>
      <c r="F19" s="272">
        <f>F18*'Planilha Orcamentaria'!I49</f>
        <v>16051.713920000002</v>
      </c>
      <c r="G19" s="272">
        <f>G18*'Planilha Orcamentaria'!I49</f>
        <v>4012.9284800000005</v>
      </c>
      <c r="H19" s="272"/>
      <c r="I19" s="266"/>
      <c r="K19" s="269"/>
    </row>
    <row r="20" spans="1:11" ht="15.75" customHeight="1" x14ac:dyDescent="0.2">
      <c r="A20" s="317">
        <v>8</v>
      </c>
      <c r="B20" s="316" t="str">
        <f>'Planilha Orcamentaria'!C56</f>
        <v>ESQUARIAS E VIDROS</v>
      </c>
      <c r="C20" s="270" t="s">
        <v>35</v>
      </c>
      <c r="D20" s="210">
        <f>D21/$D$33</f>
        <v>2.3425544220815029E-2</v>
      </c>
      <c r="E20" s="211">
        <v>0</v>
      </c>
      <c r="F20" s="211">
        <v>0</v>
      </c>
      <c r="G20" s="211">
        <v>1</v>
      </c>
      <c r="H20" s="211"/>
      <c r="I20" s="215"/>
      <c r="J20" s="267"/>
    </row>
    <row r="21" spans="1:11" ht="15.75" customHeight="1" x14ac:dyDescent="0.2">
      <c r="A21" s="317"/>
      <c r="B21" s="316"/>
      <c r="C21" s="270" t="s">
        <v>36</v>
      </c>
      <c r="D21" s="271">
        <f>'Planilha Orcamentaria'!I56</f>
        <v>2173.3879999999999</v>
      </c>
      <c r="E21" s="272">
        <f>E20*'Planilha Orcamentaria'!I56</f>
        <v>0</v>
      </c>
      <c r="F21" s="272">
        <f>F20*'Planilha Orcamentaria'!I56</f>
        <v>0</v>
      </c>
      <c r="G21" s="272">
        <f>G20*'Planilha Orcamentaria'!I56</f>
        <v>2173.3879999999999</v>
      </c>
      <c r="H21" s="272"/>
      <c r="I21" s="266"/>
      <c r="K21" s="269"/>
    </row>
    <row r="22" spans="1:11" ht="15.75" customHeight="1" x14ac:dyDescent="0.2">
      <c r="A22" s="317">
        <v>9</v>
      </c>
      <c r="B22" s="316" t="str">
        <f>'Planilha Orcamentaria'!C60</f>
        <v>INSTALAÇÕES ELETRICAS</v>
      </c>
      <c r="C22" s="270" t="s">
        <v>35</v>
      </c>
      <c r="D22" s="210">
        <f>D23/$D$33</f>
        <v>8.4646506041656785E-2</v>
      </c>
      <c r="E22" s="211">
        <v>0</v>
      </c>
      <c r="F22" s="211">
        <v>0.2</v>
      </c>
      <c r="G22" s="211">
        <v>0.8</v>
      </c>
      <c r="H22" s="211"/>
      <c r="I22" s="215"/>
    </row>
    <row r="23" spans="1:11" ht="15.75" customHeight="1" x14ac:dyDescent="0.2">
      <c r="A23" s="317"/>
      <c r="B23" s="316"/>
      <c r="C23" s="270" t="s">
        <v>36</v>
      </c>
      <c r="D23" s="271">
        <f>'Planilha Orcamentaria'!I60</f>
        <v>7853.38</v>
      </c>
      <c r="E23" s="272">
        <f>E22*'Planilha Orcamentaria'!I60</f>
        <v>0</v>
      </c>
      <c r="F23" s="272">
        <f>F22*'Planilha Orcamentaria'!I60</f>
        <v>1570.6760000000002</v>
      </c>
      <c r="G23" s="272">
        <f>G22*'Planilha Orcamentaria'!I60</f>
        <v>6282.7040000000006</v>
      </c>
      <c r="H23" s="272"/>
      <c r="I23" s="266"/>
      <c r="K23" s="269"/>
    </row>
    <row r="24" spans="1:11" ht="15.75" customHeight="1" x14ac:dyDescent="0.2">
      <c r="A24" s="317">
        <v>10</v>
      </c>
      <c r="B24" s="316" t="str">
        <f>'Planilha Orcamentaria'!C78</f>
        <v>INSTALAÇÕES HIDRO-SANITÁRIAS</v>
      </c>
      <c r="C24" s="270" t="s">
        <v>35</v>
      </c>
      <c r="D24" s="210">
        <f>D25/$D$33</f>
        <v>8.868051502797325E-2</v>
      </c>
      <c r="E24" s="211">
        <v>0.3</v>
      </c>
      <c r="F24" s="211">
        <v>0</v>
      </c>
      <c r="G24" s="211">
        <v>0.7</v>
      </c>
      <c r="H24" s="211"/>
      <c r="I24" s="215"/>
    </row>
    <row r="25" spans="1:11" ht="15.75" customHeight="1" x14ac:dyDescent="0.2">
      <c r="A25" s="317"/>
      <c r="B25" s="316"/>
      <c r="C25" s="270" t="s">
        <v>36</v>
      </c>
      <c r="D25" s="271">
        <f>'Planilha Orcamentaria'!I78</f>
        <v>8227.6495000000014</v>
      </c>
      <c r="E25" s="272">
        <f>E24*'Planilha Orcamentaria'!I78</f>
        <v>2468.2948500000002</v>
      </c>
      <c r="F25" s="272">
        <f>F24*'Planilha Orcamentaria'!I78</f>
        <v>0</v>
      </c>
      <c r="G25" s="272">
        <f>G24*'Planilha Orcamentaria'!I78</f>
        <v>5759.3546500000002</v>
      </c>
      <c r="H25" s="272"/>
      <c r="I25" s="266"/>
      <c r="K25" s="269"/>
    </row>
    <row r="26" spans="1:11" ht="15.75" customHeight="1" x14ac:dyDescent="0.2">
      <c r="A26" s="317">
        <v>11</v>
      </c>
      <c r="B26" s="316" t="str">
        <f>'Planilha Orcamentaria'!C98</f>
        <v>PINTURAS</v>
      </c>
      <c r="C26" s="270" t="s">
        <v>35</v>
      </c>
      <c r="D26" s="210">
        <f>D27/$D$33</f>
        <v>9.6847800558777647E-2</v>
      </c>
      <c r="E26" s="211">
        <v>0</v>
      </c>
      <c r="F26" s="211">
        <v>0</v>
      </c>
      <c r="G26" s="211">
        <v>1</v>
      </c>
      <c r="H26" s="211"/>
      <c r="I26" s="215"/>
    </row>
    <row r="27" spans="1:11" ht="15.75" customHeight="1" x14ac:dyDescent="0.2">
      <c r="A27" s="317"/>
      <c r="B27" s="316"/>
      <c r="C27" s="270" t="s">
        <v>36</v>
      </c>
      <c r="D27" s="271">
        <f>'Planilha Orcamentaria'!I98</f>
        <v>8985.3984</v>
      </c>
      <c r="E27" s="273">
        <f>E26*'Planilha Orcamentaria'!I103</f>
        <v>0</v>
      </c>
      <c r="F27" s="273">
        <f>F26*'Planilha Orcamentaria'!I103</f>
        <v>0</v>
      </c>
      <c r="G27" s="273">
        <f>G26*'Planilha Orcamentaria'!I98</f>
        <v>8985.3984</v>
      </c>
      <c r="H27" s="273"/>
      <c r="I27" s="268"/>
      <c r="K27" s="269"/>
    </row>
    <row r="28" spans="1:11" ht="15.75" customHeight="1" x14ac:dyDescent="0.2">
      <c r="A28" s="317">
        <v>12</v>
      </c>
      <c r="B28" s="316" t="str">
        <f>'Planilha Orcamentaria'!C103</f>
        <v>DIVERSOS</v>
      </c>
      <c r="C28" s="270" t="s">
        <v>35</v>
      </c>
      <c r="D28" s="210">
        <f>D29/$D$33</f>
        <v>7.9290957739909206E-3</v>
      </c>
      <c r="E28" s="211">
        <v>0</v>
      </c>
      <c r="F28" s="211">
        <v>0</v>
      </c>
      <c r="G28" s="211">
        <v>1</v>
      </c>
      <c r="H28" s="211"/>
      <c r="I28" s="215"/>
    </row>
    <row r="29" spans="1:11" ht="15.75" customHeight="1" x14ac:dyDescent="0.2">
      <c r="A29" s="317"/>
      <c r="B29" s="316"/>
      <c r="C29" s="270" t="s">
        <v>36</v>
      </c>
      <c r="D29" s="271">
        <f>'Planilha Orcamentaria'!I103</f>
        <v>735.65</v>
      </c>
      <c r="E29" s="273">
        <f>E28*'Planilha Orcamentaria'!I105</f>
        <v>0</v>
      </c>
      <c r="F29" s="273">
        <f>F28*'Planilha Orcamentaria'!I105</f>
        <v>0</v>
      </c>
      <c r="G29" s="273">
        <f>G28*D29</f>
        <v>735.65</v>
      </c>
      <c r="H29" s="272"/>
      <c r="I29" s="266"/>
      <c r="K29" s="269"/>
    </row>
    <row r="30" spans="1:11" ht="15.75" customHeight="1" x14ac:dyDescent="0.2">
      <c r="A30" s="317">
        <v>13</v>
      </c>
      <c r="B30" s="316" t="str">
        <f>'Planilha Orcamentaria'!C106</f>
        <v>LIMPEZA FINAL</v>
      </c>
      <c r="C30" s="270" t="s">
        <v>35</v>
      </c>
      <c r="D30" s="210">
        <f>D31/$D$33</f>
        <v>7.2404667669899283E-3</v>
      </c>
      <c r="E30" s="211">
        <v>0</v>
      </c>
      <c r="F30" s="211">
        <v>0</v>
      </c>
      <c r="G30" s="211">
        <v>1</v>
      </c>
      <c r="H30" s="211"/>
      <c r="I30" s="215"/>
    </row>
    <row r="31" spans="1:11" ht="15.75" customHeight="1" x14ac:dyDescent="0.2">
      <c r="A31" s="317"/>
      <c r="B31" s="316"/>
      <c r="C31" s="270" t="s">
        <v>36</v>
      </c>
      <c r="D31" s="271">
        <f>'Planilha Orcamentaria'!I106</f>
        <v>671.76</v>
      </c>
      <c r="E31" s="272">
        <f>E30*'Planilha Orcamentaria'!I106</f>
        <v>0</v>
      </c>
      <c r="F31" s="272">
        <f>F30*'Planilha Orcamentaria'!I106</f>
        <v>0</v>
      </c>
      <c r="G31" s="272">
        <f>G30*'Planilha Orcamentaria'!I106</f>
        <v>671.76</v>
      </c>
      <c r="H31" s="272"/>
      <c r="I31" s="266"/>
      <c r="K31" s="269"/>
    </row>
    <row r="32" spans="1:11" ht="15.75" customHeight="1" x14ac:dyDescent="0.2">
      <c r="A32" s="317" t="s">
        <v>37</v>
      </c>
      <c r="B32" s="317"/>
      <c r="C32" s="274" t="s">
        <v>35</v>
      </c>
      <c r="D32" s="212">
        <f>SUM(D6,D8,D10,D12,D14,D16,D18,D20,D22,D24,D26,D28,D30)</f>
        <v>0.99999999999999989</v>
      </c>
      <c r="E32" s="213">
        <f>E33/$D$33</f>
        <v>0.33704014840439045</v>
      </c>
      <c r="F32" s="213">
        <f>F33/$D$33</f>
        <v>0.3261954026961506</v>
      </c>
      <c r="G32" s="213">
        <f>G33/$D$33</f>
        <v>0.33676444889945889</v>
      </c>
      <c r="H32" s="213"/>
      <c r="I32" s="216"/>
    </row>
    <row r="33" spans="1:11" ht="21.75" customHeight="1" x14ac:dyDescent="0.2">
      <c r="A33" s="317"/>
      <c r="B33" s="317"/>
      <c r="C33" s="274" t="s">
        <v>36</v>
      </c>
      <c r="D33" s="275">
        <f>'Planilha Orcamentaria'!I109</f>
        <v>92778.548900000009</v>
      </c>
      <c r="E33" s="276">
        <f>SUM(E7,E9,E11,E13,E15,E17,E19,E21,E23,E25,E27,E31)</f>
        <v>31270.095889999997</v>
      </c>
      <c r="F33" s="276">
        <f>SUM(F7,F9,F11,F13,F15,F17,F19,F21,F23,F25,F27,F31)</f>
        <v>30263.936120000002</v>
      </c>
      <c r="G33" s="276">
        <f>SUM(G7,G9,G11,G13,G15,G17,G19,G21,G23,G25,G27,G31,G29)</f>
        <v>31244.516890000003</v>
      </c>
      <c r="H33" s="276"/>
      <c r="I33" s="217"/>
      <c r="K33" s="269"/>
    </row>
    <row r="34" spans="1:11" ht="23.25" customHeight="1" x14ac:dyDescent="0.2">
      <c r="A34" s="21"/>
      <c r="B34" s="22"/>
      <c r="C34" s="23"/>
      <c r="D34" s="23"/>
      <c r="E34" s="22"/>
      <c r="F34" s="24"/>
      <c r="G34" s="22"/>
      <c r="H34" s="188"/>
      <c r="I34" s="214"/>
      <c r="J34" s="20"/>
    </row>
    <row r="35" spans="1:11" ht="33" customHeight="1" x14ac:dyDescent="0.2">
      <c r="A35" s="25"/>
      <c r="B35" s="26"/>
      <c r="C35" s="27"/>
      <c r="D35" s="27"/>
      <c r="E35" s="28" t="s">
        <v>38</v>
      </c>
      <c r="F35" s="28"/>
      <c r="G35" s="28"/>
      <c r="H35" s="189"/>
      <c r="I35" s="214"/>
    </row>
    <row r="36" spans="1:11" x14ac:dyDescent="0.2">
      <c r="A36" s="29"/>
      <c r="B36" s="30" t="str">
        <f>'Planilha Orcamentaria'!B116:C116</f>
        <v>ANTÔNIO HENRIQUE SOUZA SANTANA</v>
      </c>
      <c r="C36" s="31"/>
      <c r="D36" s="320"/>
      <c r="E36" s="320"/>
      <c r="F36" s="32"/>
      <c r="G36" s="33"/>
      <c r="H36" s="190"/>
      <c r="I36" s="214"/>
    </row>
    <row r="37" spans="1:11" ht="14.25" customHeight="1" x14ac:dyDescent="0.2">
      <c r="A37" s="34"/>
      <c r="B37" s="187" t="s">
        <v>149</v>
      </c>
      <c r="C37" s="31"/>
      <c r="D37" s="31"/>
      <c r="E37" s="33"/>
      <c r="F37" s="33"/>
      <c r="G37" s="33"/>
      <c r="H37" s="190"/>
      <c r="I37" s="214"/>
    </row>
    <row r="38" spans="1:11" ht="14.25" customHeight="1" x14ac:dyDescent="0.2">
      <c r="A38" s="34"/>
      <c r="B38" s="142"/>
      <c r="C38" s="31"/>
      <c r="D38" s="31"/>
      <c r="E38" s="33"/>
      <c r="F38" s="33"/>
      <c r="G38" s="33"/>
      <c r="H38" s="190"/>
      <c r="I38" s="214"/>
    </row>
    <row r="39" spans="1:11" x14ac:dyDescent="0.2">
      <c r="A39" s="35"/>
      <c r="B39" s="36"/>
      <c r="C39" s="37"/>
      <c r="D39" s="37"/>
      <c r="E39" s="38"/>
      <c r="F39" s="33"/>
      <c r="G39" s="33"/>
      <c r="H39" s="190"/>
    </row>
    <row r="40" spans="1:11" x14ac:dyDescent="0.2">
      <c r="A40" s="35"/>
      <c r="B40" s="164" t="str">
        <f>'Planilha Orcamentaria'!B121:C121</f>
        <v xml:space="preserve">ELZENICE GOMES DOURADO </v>
      </c>
      <c r="C40" s="37"/>
      <c r="D40" s="37"/>
      <c r="E40" s="38"/>
      <c r="F40" s="33"/>
      <c r="G40" s="33"/>
      <c r="H40" s="190"/>
    </row>
    <row r="41" spans="1:11" ht="18" customHeight="1" thickBot="1" x14ac:dyDescent="0.25">
      <c r="A41" s="39"/>
      <c r="B41" s="186" t="str">
        <f>'Planilha Orcamentaria'!B122:C122</f>
        <v>PRESIDENTE DA CÂMARA</v>
      </c>
      <c r="C41" s="40"/>
      <c r="D41" s="40"/>
      <c r="E41" s="41"/>
      <c r="F41" s="41"/>
      <c r="G41" s="41"/>
      <c r="H41" s="191"/>
    </row>
    <row r="42" spans="1:11" x14ac:dyDescent="0.2">
      <c r="A42" s="42"/>
      <c r="B42" s="42"/>
      <c r="C42" s="43"/>
      <c r="D42" s="43"/>
      <c r="E42" s="42"/>
      <c r="F42" s="42"/>
      <c r="G42" s="42"/>
      <c r="H42" s="42"/>
    </row>
    <row r="43" spans="1:11" x14ac:dyDescent="0.2">
      <c r="A43" s="42"/>
      <c r="B43" s="42"/>
      <c r="C43" s="43"/>
      <c r="D43" s="43"/>
      <c r="F43" s="42"/>
      <c r="G43" s="42"/>
      <c r="H43" s="42"/>
    </row>
    <row r="44" spans="1:11" x14ac:dyDescent="0.2">
      <c r="A44" s="42"/>
      <c r="B44" s="42"/>
      <c r="C44" s="43"/>
      <c r="D44" s="43"/>
      <c r="E44" s="42"/>
      <c r="F44" s="42"/>
      <c r="G44" s="42"/>
      <c r="H44" s="42"/>
    </row>
    <row r="45" spans="1:11" x14ac:dyDescent="0.2">
      <c r="A45" s="42"/>
      <c r="B45" s="42"/>
      <c r="C45" s="43"/>
      <c r="D45" s="43"/>
      <c r="E45" s="42"/>
      <c r="F45" s="42"/>
      <c r="G45" s="42"/>
      <c r="H45" s="42"/>
    </row>
  </sheetData>
  <mergeCells count="35">
    <mergeCell ref="E3:F3"/>
    <mergeCell ref="A4:B4"/>
    <mergeCell ref="C4:F4"/>
    <mergeCell ref="B28:B29"/>
    <mergeCell ref="A28:A29"/>
    <mergeCell ref="A32:B33"/>
    <mergeCell ref="D36:E36"/>
    <mergeCell ref="A12:A13"/>
    <mergeCell ref="A26:A27"/>
    <mergeCell ref="B26:B27"/>
    <mergeCell ref="A14:A15"/>
    <mergeCell ref="A18:A19"/>
    <mergeCell ref="A16:A17"/>
    <mergeCell ref="A20:A21"/>
    <mergeCell ref="A22:A23"/>
    <mergeCell ref="B12:B13"/>
    <mergeCell ref="B14:B15"/>
    <mergeCell ref="A30:A31"/>
    <mergeCell ref="B30:B31"/>
    <mergeCell ref="A1:B1"/>
    <mergeCell ref="C1:H1"/>
    <mergeCell ref="B20:B21"/>
    <mergeCell ref="B22:B23"/>
    <mergeCell ref="A24:A25"/>
    <mergeCell ref="B24:B25"/>
    <mergeCell ref="B16:B17"/>
    <mergeCell ref="B18:B19"/>
    <mergeCell ref="A6:A7"/>
    <mergeCell ref="B6:B7"/>
    <mergeCell ref="A8:A9"/>
    <mergeCell ref="B8:B9"/>
    <mergeCell ref="A10:A11"/>
    <mergeCell ref="B10:B11"/>
    <mergeCell ref="A2:H2"/>
    <mergeCell ref="A3:B3"/>
  </mergeCells>
  <conditionalFormatting sqref="E68:H68 E47:H47 E50:H50 E53:H53 E56:H56 E59:H59 E65:H65 E62:H62 E44:H44 E41:H41 E36:H36">
    <cfRule type="cellIs" priority="1" stopIfTrue="1" operator="equal">
      <formula>0</formula>
    </cfRule>
    <cfRule type="cellIs" dxfId="0" priority="2" stopIfTrue="1" operator="greaterThanOrEqual">
      <formula>0</formula>
    </cfRule>
  </conditionalFormatting>
  <pageMargins left="0.51181102362204722" right="0.51181102362204722" top="0.78740157480314965" bottom="0.78740157480314965" header="0.31496062992125984" footer="0.31496062992125984"/>
  <pageSetup paperSize="9" scale="64" orientation="portrait" verticalDpi="300" r:id="rId1"/>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opLeftCell="A46" zoomScaleNormal="100" zoomScaleSheetLayoutView="100" workbookViewId="0">
      <selection activeCell="D16" sqref="D16"/>
    </sheetView>
  </sheetViews>
  <sheetFormatPr defaultColWidth="9.140625" defaultRowHeight="12.75" x14ac:dyDescent="0.2"/>
  <cols>
    <col min="1" max="1" width="9.7109375" style="53" customWidth="1"/>
    <col min="2" max="2" width="53.42578125" style="53" customWidth="1"/>
    <col min="3" max="3" width="48" style="62" customWidth="1"/>
    <col min="4" max="4" width="12.42578125" style="53" customWidth="1"/>
    <col min="5" max="5" width="16.42578125" style="54" customWidth="1"/>
    <col min="6" max="6" width="9.140625" style="44"/>
    <col min="7" max="7" width="20" style="44" customWidth="1"/>
    <col min="8" max="8" width="10.7109375" style="44" customWidth="1"/>
    <col min="9" max="16384" width="9.140625" style="44"/>
  </cols>
  <sheetData>
    <row r="1" spans="1:13" ht="6.75" customHeight="1" thickBot="1" x14ac:dyDescent="0.25"/>
    <row r="2" spans="1:13" ht="21" customHeight="1" thickBot="1" x14ac:dyDescent="0.25">
      <c r="A2" s="327" t="s">
        <v>40</v>
      </c>
      <c r="B2" s="328"/>
      <c r="C2" s="328"/>
      <c r="D2" s="328"/>
      <c r="E2" s="329"/>
    </row>
    <row r="3" spans="1:13" ht="6.75" customHeight="1" x14ac:dyDescent="0.2">
      <c r="A3" s="55"/>
      <c r="B3" s="45"/>
      <c r="C3" s="63"/>
      <c r="D3" s="45"/>
      <c r="E3" s="56"/>
    </row>
    <row r="4" spans="1:13" ht="19.5" customHeight="1" x14ac:dyDescent="0.2">
      <c r="A4" s="324" t="s">
        <v>193</v>
      </c>
      <c r="B4" s="325"/>
      <c r="C4" s="325"/>
      <c r="D4" s="325"/>
      <c r="E4" s="326"/>
    </row>
    <row r="5" spans="1:13" ht="19.5" customHeight="1" x14ac:dyDescent="0.2">
      <c r="A5" s="324" t="s">
        <v>194</v>
      </c>
      <c r="B5" s="325"/>
      <c r="C5" s="325"/>
      <c r="D5" s="325"/>
      <c r="E5" s="326"/>
    </row>
    <row r="6" spans="1:13" ht="19.5" customHeight="1" thickBot="1" x14ac:dyDescent="0.25">
      <c r="A6" s="324" t="str">
        <f>'Planilha Orcamentaria'!A6:D6</f>
        <v>LOCAL: RUA MARIA MUNIZ</v>
      </c>
      <c r="B6" s="325"/>
      <c r="C6" s="325"/>
      <c r="D6" s="325"/>
      <c r="E6" s="326"/>
    </row>
    <row r="7" spans="1:13" ht="8.25" customHeight="1" x14ac:dyDescent="0.2">
      <c r="A7" s="330"/>
      <c r="B7" s="331"/>
      <c r="C7" s="331"/>
      <c r="D7" s="331"/>
      <c r="E7" s="332"/>
      <c r="G7" s="46"/>
    </row>
    <row r="8" spans="1:13" ht="24.75" customHeight="1" x14ac:dyDescent="0.2">
      <c r="A8" s="147" t="s">
        <v>0</v>
      </c>
      <c r="B8" s="147" t="s">
        <v>1</v>
      </c>
      <c r="C8" s="147" t="s">
        <v>41</v>
      </c>
      <c r="D8" s="147" t="s">
        <v>3</v>
      </c>
      <c r="E8" s="148" t="s">
        <v>2</v>
      </c>
      <c r="G8" s="46"/>
    </row>
    <row r="9" spans="1:13" s="47" customFormat="1" ht="18.75" customHeight="1" x14ac:dyDescent="0.2">
      <c r="A9" s="149" t="s">
        <v>48</v>
      </c>
      <c r="B9" s="61" t="str">
        <f>'Planilha Orcamentaria'!C11</f>
        <v>SERVIÇOS PRELIMENARES:</v>
      </c>
      <c r="C9" s="61"/>
      <c r="D9" s="60"/>
      <c r="E9" s="150"/>
      <c r="G9" s="69"/>
      <c r="H9" s="48"/>
      <c r="J9" s="48">
        <f>H14-(H14*K9)</f>
        <v>0</v>
      </c>
      <c r="K9" s="72">
        <v>0.2</v>
      </c>
    </row>
    <row r="10" spans="1:13" s="47" customFormat="1" ht="21" customHeight="1" x14ac:dyDescent="0.2">
      <c r="A10" s="197" t="s">
        <v>42</v>
      </c>
      <c r="B10" s="196" t="str">
        <f>'Planilha Orcamentaria'!C12</f>
        <v>Placa da obra padrão Governo do Estado de Minas Gerais  (1,50x3,0m)</v>
      </c>
      <c r="C10" s="202" t="s">
        <v>292</v>
      </c>
      <c r="D10" s="198" t="s">
        <v>291</v>
      </c>
      <c r="E10" s="199">
        <v>1</v>
      </c>
      <c r="G10" s="69"/>
      <c r="H10" s="48"/>
      <c r="J10" s="48"/>
      <c r="K10" s="72"/>
    </row>
    <row r="11" spans="1:13" s="47" customFormat="1" ht="12" x14ac:dyDescent="0.2">
      <c r="A11" s="197" t="s">
        <v>49</v>
      </c>
      <c r="B11" s="196" t="str">
        <f>'Planilha Orcamentaria'!C13</f>
        <v>LOCAÇÃO DA OBRA (GABARITO)</v>
      </c>
      <c r="C11" s="202"/>
      <c r="D11" s="200" t="s">
        <v>187</v>
      </c>
      <c r="E11" s="203">
        <v>36.659999999999997</v>
      </c>
      <c r="G11" s="48"/>
      <c r="H11" s="48"/>
      <c r="J11" s="48">
        <f>H15-(H15*K9)</f>
        <v>0</v>
      </c>
    </row>
    <row r="12" spans="1:13" s="47" customFormat="1" ht="21" customHeight="1" x14ac:dyDescent="0.2">
      <c r="A12" s="197" t="s">
        <v>83</v>
      </c>
      <c r="B12" s="196" t="e">
        <f>'Planilha Orcamentaria'!#REF!</f>
        <v>#REF!</v>
      </c>
      <c r="C12" s="209" t="s">
        <v>188</v>
      </c>
      <c r="D12" s="198" t="s">
        <v>86</v>
      </c>
      <c r="E12" s="201">
        <v>2</v>
      </c>
      <c r="G12" s="51"/>
    </row>
    <row r="13" spans="1:13" s="47" customFormat="1" ht="21.75" customHeight="1" x14ac:dyDescent="0.2">
      <c r="A13" s="149" t="s">
        <v>50</v>
      </c>
      <c r="B13" s="61" t="str">
        <f>'Planilha Orcamentaria'!C15</f>
        <v xml:space="preserve">DEMOLIÇÃO E REMOÇÃO </v>
      </c>
      <c r="C13" s="58"/>
      <c r="D13" s="60"/>
      <c r="E13" s="152"/>
      <c r="M13" s="66"/>
    </row>
    <row r="14" spans="1:13" s="47" customFormat="1" ht="27.75" customHeight="1" x14ac:dyDescent="0.2">
      <c r="A14" s="197" t="s">
        <v>44</v>
      </c>
      <c r="B14" s="196" t="str">
        <f>'Planilha Orcamentaria'!C16</f>
        <v>DEMOLIÇÃO DE ALVENARIA DE TIJOLO E BLOCO SEM APROVEITAMENTO DO MATERIAL, INCLUSIVE AFASTAMENTO</v>
      </c>
      <c r="C14" s="196" t="s">
        <v>169</v>
      </c>
      <c r="D14" s="198" t="s">
        <v>45</v>
      </c>
      <c r="E14" s="204">
        <f>'Planilha Orcamentaria'!E20</f>
        <v>21.04</v>
      </c>
      <c r="G14" s="69"/>
    </row>
    <row r="15" spans="1:13" s="47" customFormat="1" ht="27" customHeight="1" x14ac:dyDescent="0.2">
      <c r="A15" s="197" t="s">
        <v>46</v>
      </c>
      <c r="B15" s="196" t="e">
        <f>'Planilha Orcamentaria'!#REF!</f>
        <v>#REF!</v>
      </c>
      <c r="C15" s="196" t="s">
        <v>169</v>
      </c>
      <c r="D15" s="205" t="s">
        <v>43</v>
      </c>
      <c r="E15" s="204">
        <f>'Planilha Orcamentaria'!E21</f>
        <v>21.04</v>
      </c>
      <c r="G15" s="48"/>
    </row>
    <row r="16" spans="1:13" s="47" customFormat="1" ht="23.25" customHeight="1" x14ac:dyDescent="0.2">
      <c r="A16" s="197" t="s">
        <v>168</v>
      </c>
      <c r="B16" s="196" t="e">
        <f>'Planilha Orcamentaria'!#REF!</f>
        <v>#REF!</v>
      </c>
      <c r="C16" s="196" t="s">
        <v>169</v>
      </c>
      <c r="D16" s="205" t="s">
        <v>279</v>
      </c>
      <c r="E16" s="204">
        <f>'Planilha Orcamentaria'!E22</f>
        <v>0</v>
      </c>
      <c r="G16" s="48"/>
    </row>
    <row r="17" spans="1:10" s="47" customFormat="1" ht="28.5" customHeight="1" x14ac:dyDescent="0.2">
      <c r="A17" s="197" t="s">
        <v>269</v>
      </c>
      <c r="B17" s="196" t="str">
        <f>'Planilha Orcamentaria'!C17</f>
        <v>DEMOLIÇÃO DE ENGRADAMENTO DE TELHA CERÂMICA PARA REAPROVEITAMENTO</v>
      </c>
      <c r="C17" s="196" t="s">
        <v>169</v>
      </c>
      <c r="D17" s="205" t="s">
        <v>45</v>
      </c>
      <c r="E17" s="199">
        <f>'Planilha Orcamentaria'!E22</f>
        <v>0</v>
      </c>
    </row>
    <row r="18" spans="1:10" s="47" customFormat="1" ht="20.25" customHeight="1" x14ac:dyDescent="0.2">
      <c r="A18" s="149" t="s">
        <v>51</v>
      </c>
      <c r="B18" s="61" t="str">
        <f>'Planilha Orcamentaria'!C19</f>
        <v>TRABALHOS EM TERRA</v>
      </c>
      <c r="C18" s="58"/>
      <c r="D18" s="60"/>
      <c r="E18" s="150"/>
    </row>
    <row r="19" spans="1:10" s="47" customFormat="1" ht="17.25" customHeight="1" x14ac:dyDescent="0.2">
      <c r="A19" s="197" t="s">
        <v>47</v>
      </c>
      <c r="B19" s="196" t="str">
        <f>'Planilha Orcamentaria'!C20</f>
        <v>ATERRO COMPACTADO COM PLACA VIBRATÓRIA</v>
      </c>
      <c r="C19" s="196"/>
      <c r="D19" s="198"/>
      <c r="E19" s="206"/>
    </row>
    <row r="20" spans="1:10" s="47" customFormat="1" ht="17.25" customHeight="1" x14ac:dyDescent="0.2">
      <c r="A20" s="197" t="s">
        <v>270</v>
      </c>
      <c r="B20" s="196" t="str">
        <f>'Planilha Orcamentaria'!C21</f>
        <v>REGULARIZAÇÃO E COMPACTAÇÃO DE TERRENO COM PLACA VIBRATÓRIA</v>
      </c>
      <c r="C20" s="196"/>
      <c r="D20" s="198"/>
      <c r="E20" s="206"/>
    </row>
    <row r="21" spans="1:10" s="47" customFormat="1" ht="12" customHeight="1" x14ac:dyDescent="0.2">
      <c r="A21" s="151"/>
      <c r="B21" s="194"/>
      <c r="C21" s="194"/>
      <c r="D21" s="194"/>
      <c r="E21" s="194"/>
      <c r="J21" s="48">
        <f>H15-J11</f>
        <v>0</v>
      </c>
    </row>
    <row r="22" spans="1:10" s="47" customFormat="1" ht="25.5" customHeight="1" x14ac:dyDescent="0.2">
      <c r="A22" s="149" t="s">
        <v>52</v>
      </c>
      <c r="B22" s="61" t="str">
        <f>'Planilha Orcamentaria'!C23</f>
        <v xml:space="preserve">FUNDAÇÃO E ESTRUTURAS </v>
      </c>
      <c r="C22" s="58"/>
      <c r="D22" s="60"/>
      <c r="E22" s="150"/>
    </row>
    <row r="23" spans="1:10" s="47" customFormat="1" ht="18" customHeight="1" x14ac:dyDescent="0.2">
      <c r="A23" s="197" t="s">
        <v>53</v>
      </c>
      <c r="B23" s="196" t="str">
        <f>'Planilha Orcamentaria'!C24</f>
        <v>ESCAVAÇÃO MANUAL DE VALA COM PROFUNDIDADE MENOR OU IGUAL A 1,5M</v>
      </c>
      <c r="C23" s="196"/>
      <c r="D23" s="198"/>
      <c r="E23" s="206"/>
    </row>
    <row r="24" spans="1:10" s="47" customFormat="1" ht="35.25" customHeight="1" x14ac:dyDescent="0.2">
      <c r="A24" s="197" t="s">
        <v>274</v>
      </c>
      <c r="B24" s="196" t="str">
        <f>'Planilha Orcamentaria'!C25</f>
        <v>APILOAMENTO DO FUNDO DE VALAS COM SOQUETE</v>
      </c>
      <c r="C24" s="196"/>
      <c r="D24" s="198"/>
      <c r="E24" s="206"/>
    </row>
    <row r="25" spans="1:10" s="47" customFormat="1" ht="20.25" customHeight="1" x14ac:dyDescent="0.2">
      <c r="A25" s="197" t="s">
        <v>273</v>
      </c>
      <c r="B25" s="196" t="str">
        <f>'Planilha Orcamentaria'!C26</f>
        <v>CORTE, DOBRA E MONTAGEM DE AÇO CA-50 DIÂMETRO (6,3MM A 12,5MM)</v>
      </c>
      <c r="C25" s="196"/>
      <c r="D25" s="198"/>
      <c r="E25" s="206"/>
    </row>
    <row r="26" spans="1:10" s="47" customFormat="1" ht="18.75" customHeight="1" x14ac:dyDescent="0.2">
      <c r="A26" s="197" t="s">
        <v>272</v>
      </c>
      <c r="B26" s="196" t="str">
        <f>'Planilha Orcamentaria'!C27</f>
        <v>CORTE, DOBRA E MONTAGEM DE AÇO CA-60 DIÂMETRO (4,2MM A 5,0MM)</v>
      </c>
      <c r="C26" s="196"/>
      <c r="D26" s="198"/>
      <c r="E26" s="206"/>
    </row>
    <row r="27" spans="1:10" s="47" customFormat="1" ht="23.25" customHeight="1" x14ac:dyDescent="0.2">
      <c r="A27" s="197" t="s">
        <v>271</v>
      </c>
      <c r="B27" s="196" t="str">
        <f>'Planilha Orcamentaria'!C28</f>
        <v>FORMA E DESFORMA DE TÁBUA E SARRAFO, REAPROVEITAMENTO (3X) (FUNDAÇÃO)</v>
      </c>
      <c r="C27" s="196"/>
      <c r="D27" s="198"/>
      <c r="E27" s="206"/>
    </row>
    <row r="28" spans="1:10" s="47" customFormat="1" ht="22.5" customHeight="1" x14ac:dyDescent="0.2">
      <c r="A28" s="197" t="s">
        <v>275</v>
      </c>
      <c r="B28" s="196" t="str">
        <f>'Planilha Orcamentaria'!C29</f>
        <v xml:space="preserve">Impermeabilização de alicerce com tinta betuminosa em vigas baldrame. </v>
      </c>
      <c r="C28" s="196"/>
      <c r="D28" s="198"/>
      <c r="E28" s="206"/>
    </row>
    <row r="29" spans="1:10" s="47" customFormat="1" ht="25.5" customHeight="1" x14ac:dyDescent="0.2">
      <c r="A29" s="151"/>
      <c r="B29" s="49"/>
      <c r="C29" s="194"/>
      <c r="D29" s="194"/>
      <c r="E29" s="194"/>
    </row>
    <row r="30" spans="1:10" s="47" customFormat="1" ht="25.5" customHeight="1" x14ac:dyDescent="0.2">
      <c r="A30" s="149" t="s">
        <v>54</v>
      </c>
      <c r="B30" s="61" t="str">
        <f>'Planilha Orcamentaria'!C35</f>
        <v xml:space="preserve">MURO E ALVENARIA </v>
      </c>
      <c r="C30" s="58"/>
      <c r="D30" s="59"/>
      <c r="E30" s="150"/>
    </row>
    <row r="31" spans="1:10" s="47" customFormat="1" ht="29.25" customHeight="1" x14ac:dyDescent="0.2">
      <c r="A31" s="197" t="s">
        <v>55</v>
      </c>
      <c r="B31" s="196" t="str">
        <f>'Planilha Orcamentaria'!C36</f>
        <v>ALVENARIA DE VEDAÇÃO COM TIJOLO CERÂMICO FURADO, ESP. 9CM, PARA REVESTIMENTO, INCLUSIVE ARGAMASSA PARA ASSENTAMENTO</v>
      </c>
      <c r="C31" s="196" t="s">
        <v>169</v>
      </c>
      <c r="D31" s="198" t="s">
        <v>43</v>
      </c>
      <c r="E31" s="199">
        <f>'Planilha Orcamentaria'!E36</f>
        <v>72</v>
      </c>
    </row>
    <row r="32" spans="1:10" s="47" customFormat="1" ht="28.5" customHeight="1" x14ac:dyDescent="0.2">
      <c r="A32" s="197" t="s">
        <v>56</v>
      </c>
      <c r="B32" s="196" t="str">
        <f>'Planilha Orcamentaria'!C37</f>
        <v>ALVENARIA DE ELEMENTO VAZADO,  COBOGÓ DE CONCRETO (20X40CM), ESP. 10CM, TIPO VENEZIANA COM ACABAMENTO APARENTE, INCLUSIVE ARGAMASSA PARA ASSENTAMENTO</v>
      </c>
      <c r="C32" s="196" t="s">
        <v>169</v>
      </c>
      <c r="D32" s="198" t="s">
        <v>279</v>
      </c>
      <c r="E32" s="199" t="e">
        <f>'Planilha Orcamentaria'!#REF!</f>
        <v>#REF!</v>
      </c>
    </row>
    <row r="33" spans="1:7" s="47" customFormat="1" ht="25.5" customHeight="1" x14ac:dyDescent="0.2">
      <c r="A33" s="197" t="s">
        <v>153</v>
      </c>
      <c r="B33" s="196" t="str">
        <f>'Planilha Orcamentaria'!C38</f>
        <v>REBOCO COM ARGAMASSA, TRAÇO 1:2:8 (CIMENTO, CAL E AREIA), ESP. 20MM, APLICAÇÃO MANUAL, PREPARO MECÂNICO</v>
      </c>
      <c r="C33" s="196" t="s">
        <v>169</v>
      </c>
      <c r="D33" s="198" t="s">
        <v>280</v>
      </c>
      <c r="E33" s="199"/>
    </row>
    <row r="34" spans="1:7" s="47" customFormat="1" ht="33.75" customHeight="1" x14ac:dyDescent="0.2">
      <c r="A34" s="197" t="s">
        <v>276</v>
      </c>
      <c r="B34" s="196" t="e">
        <f>'Planilha Orcamentaria'!#REF!</f>
        <v>#REF!</v>
      </c>
      <c r="C34" s="196" t="s">
        <v>169</v>
      </c>
      <c r="D34" s="198" t="s">
        <v>281</v>
      </c>
      <c r="E34" s="199"/>
    </row>
    <row r="35" spans="1:7" s="47" customFormat="1" ht="14.25" customHeight="1" x14ac:dyDescent="0.2">
      <c r="A35" s="197" t="s">
        <v>277</v>
      </c>
      <c r="B35" s="196" t="str">
        <f>'Planilha Orcamentaria'!C39</f>
        <v>Verga e contra verga, extensão de 50cm, para janelas</v>
      </c>
      <c r="C35" s="196" t="s">
        <v>169</v>
      </c>
      <c r="D35" s="198" t="s">
        <v>282</v>
      </c>
      <c r="E35" s="199"/>
    </row>
    <row r="36" spans="1:7" s="47" customFormat="1" ht="15.75" customHeight="1" x14ac:dyDescent="0.2">
      <c r="A36" s="197" t="s">
        <v>278</v>
      </c>
      <c r="B36" s="196" t="str">
        <f>'Planilha Orcamentaria'!C40</f>
        <v>Verga, extensão de 50cm, para portas</v>
      </c>
      <c r="C36" s="196" t="s">
        <v>169</v>
      </c>
      <c r="D36" s="198" t="s">
        <v>283</v>
      </c>
      <c r="E36" s="199"/>
    </row>
    <row r="37" spans="1:7" s="47" customFormat="1" ht="18.75" customHeight="1" x14ac:dyDescent="0.2">
      <c r="A37" s="151"/>
      <c r="B37" s="49"/>
      <c r="C37" s="49"/>
      <c r="D37" s="50"/>
      <c r="E37" s="146"/>
      <c r="F37" s="145"/>
    </row>
    <row r="38" spans="1:7" s="47" customFormat="1" ht="19.5" customHeight="1" x14ac:dyDescent="0.2">
      <c r="A38" s="149" t="s">
        <v>154</v>
      </c>
      <c r="B38" s="61" t="str">
        <f>'Planilha Orcamentaria'!C42</f>
        <v>PAVIMENTAÇÕES</v>
      </c>
      <c r="C38" s="58"/>
      <c r="D38" s="59"/>
      <c r="E38" s="153"/>
    </row>
    <row r="39" spans="1:7" s="47" customFormat="1" ht="18" x14ac:dyDescent="0.2">
      <c r="A39" s="197" t="s">
        <v>170</v>
      </c>
      <c r="B39" s="196" t="str">
        <f>'Planilha Orcamentaria'!C43</f>
        <v>CONTRAPISO DESEMPENADO COM ARGAMASSA, TRAÇO 1:3 (CIMENTO E AREIA), ESP. 20MM</v>
      </c>
      <c r="C39" s="196" t="s">
        <v>169</v>
      </c>
      <c r="D39" s="198" t="s">
        <v>179</v>
      </c>
      <c r="E39" s="199">
        <f>'Planilha Orcamentaria'!E43</f>
        <v>101.62</v>
      </c>
    </row>
    <row r="40" spans="1:7" s="47" customFormat="1" ht="36" x14ac:dyDescent="0.2">
      <c r="A40" s="197" t="s">
        <v>171</v>
      </c>
      <c r="B40" s="196" t="str">
        <f>'Planilha Orcamentaria'!C44</f>
        <v>REVESTIMENTO COM CERÂMICA APLICADO EM PISO, ACABAMENTO ESMALTADO, AMBIENTE EXTERNO (ANTIDERRAPANTE), PADRÃO EXTRA, DIMENSÃO DA PEÇA ATÉ 2025 CM2, PEI V, ASSENTAMENTO COM ARGAMASSA INDUSTRIALIZADA, INCLUSIVE REJUNTAMENTO</v>
      </c>
      <c r="C40" s="196" t="s">
        <v>169</v>
      </c>
      <c r="D40" s="198" t="s">
        <v>179</v>
      </c>
      <c r="E40" s="199">
        <f>'Planilha Orcamentaria'!E44</f>
        <v>101.62</v>
      </c>
    </row>
    <row r="41" spans="1:7" s="47" customFormat="1" ht="27" x14ac:dyDescent="0.2">
      <c r="A41" s="197" t="s">
        <v>172</v>
      </c>
      <c r="B41" s="196" t="str">
        <f>'Planilha Orcamentaria'!C45</f>
        <v>RODAPÉ COM REVESTIMENTO EM CERÂMICA ESMALTADA COMERCIAL, ALTURA 10CM, PEI IV, ASSENTAMENTO COM ARGAMASSA INDUSTRIALIZADA, INCLUSIVE REJUNTAMENTO</v>
      </c>
      <c r="C41" s="196" t="s">
        <v>169</v>
      </c>
      <c r="D41" s="198" t="s">
        <v>179</v>
      </c>
      <c r="E41" s="199">
        <f>'Planilha Orcamentaria'!E45</f>
        <v>23.3</v>
      </c>
    </row>
    <row r="42" spans="1:7" s="47" customFormat="1" ht="36" x14ac:dyDescent="0.2">
      <c r="A42" s="197" t="s">
        <v>173</v>
      </c>
      <c r="B42" s="196" t="str">
        <f>'Planilha Orcamentaria'!C46</f>
        <v>REVESTIMENTO COM CERÂMICA APLICADO EM PAREDE, ACABAMENTO ESMALTADO, AMBIENTE INTERNO/EXTERNO, PADRÃO EXTRA, DIMENSÃO DA PEÇA ATÉ 2025 CM2, PEI III, ASSENTAMENTO COM ARGAMASSA INDUSTRIALIZADA, INCLUSIVE REJUNTAMENTO</v>
      </c>
      <c r="C42" s="196" t="s">
        <v>169</v>
      </c>
      <c r="D42" s="198" t="s">
        <v>179</v>
      </c>
      <c r="E42" s="199">
        <f>'Planilha Orcamentaria'!E46</f>
        <v>18.899999999999999</v>
      </c>
    </row>
    <row r="43" spans="1:7" s="47" customFormat="1" ht="12" x14ac:dyDescent="0.2">
      <c r="A43" s="151"/>
      <c r="B43" s="49"/>
      <c r="C43" s="49"/>
      <c r="D43" s="101"/>
      <c r="E43" s="146"/>
    </row>
    <row r="44" spans="1:7" s="47" customFormat="1" ht="18" customHeight="1" x14ac:dyDescent="0.2">
      <c r="A44" s="149" t="s">
        <v>155</v>
      </c>
      <c r="B44" s="61" t="str">
        <f>'Planilha Orcamentaria'!C49</f>
        <v>LAJE E COBERTURA</v>
      </c>
      <c r="C44" s="58"/>
      <c r="D44" s="60"/>
      <c r="E44" s="154"/>
    </row>
    <row r="45" spans="1:7" s="47" customFormat="1" ht="20.25" customHeight="1" x14ac:dyDescent="0.2">
      <c r="A45" s="197" t="s">
        <v>174</v>
      </c>
      <c r="B45" s="196" t="e">
        <f>'Planilha Orcamentaria'!#REF!</f>
        <v>#REF!</v>
      </c>
      <c r="C45" s="196" t="s">
        <v>169</v>
      </c>
      <c r="D45" s="198" t="s">
        <v>179</v>
      </c>
      <c r="E45" s="199" t="e">
        <f>'Planilha Orcamentaria'!#REF!</f>
        <v>#REF!</v>
      </c>
    </row>
    <row r="46" spans="1:7" s="47" customFormat="1" ht="16.5" customHeight="1" x14ac:dyDescent="0.2">
      <c r="A46" s="197" t="s">
        <v>175</v>
      </c>
      <c r="B46" s="196" t="str">
        <f>'Planilha Orcamentaria'!C50</f>
        <v>CALHA EM CHAPA GALVANIZADA, ESP. 0,65MM (GSG-24), COM DESENVOLVIMENTO DE 66CM, INCLUSIVE IÇAMENTO MANUAL VERTICAL</v>
      </c>
      <c r="C46" s="196" t="s">
        <v>169</v>
      </c>
      <c r="D46" s="198" t="s">
        <v>179</v>
      </c>
      <c r="E46" s="199" t="e">
        <f>'Planilha Orcamentaria'!#REF!</f>
        <v>#REF!</v>
      </c>
      <c r="G46" s="48"/>
    </row>
    <row r="47" spans="1:7" s="47" customFormat="1" ht="19.5" customHeight="1" x14ac:dyDescent="0.2">
      <c r="A47" s="197" t="s">
        <v>176</v>
      </c>
      <c r="B47" s="196" t="e">
        <f>'Planilha Orcamentaria'!#REF!</f>
        <v>#REF!</v>
      </c>
      <c r="C47" s="196" t="s">
        <v>169</v>
      </c>
      <c r="D47" s="198" t="s">
        <v>179</v>
      </c>
      <c r="E47" s="199" t="e">
        <f>'Planilha Orcamentaria'!#REF!</f>
        <v>#REF!</v>
      </c>
      <c r="G47" s="48"/>
    </row>
    <row r="48" spans="1:7" s="47" customFormat="1" ht="18" customHeight="1" x14ac:dyDescent="0.2">
      <c r="A48" s="197" t="s">
        <v>177</v>
      </c>
      <c r="B48" s="196" t="str">
        <f>'Planilha Orcamentaria'!C52</f>
        <v>FORRO DE GESSO EM PLACAS ACARTONADAS - FGA</v>
      </c>
      <c r="C48" s="196" t="s">
        <v>169</v>
      </c>
      <c r="D48" s="198" t="s">
        <v>179</v>
      </c>
      <c r="E48" s="199" t="e">
        <f>'Planilha Orcamentaria'!#REF!</f>
        <v>#REF!</v>
      </c>
    </row>
    <row r="49" spans="1:5" s="47" customFormat="1" ht="21" customHeight="1" x14ac:dyDescent="0.2">
      <c r="A49" s="197" t="s">
        <v>178</v>
      </c>
      <c r="B49" s="196" t="str">
        <f>'Planilha Orcamentaria'!C53</f>
        <v>FORNECIMENTO DE ESTRUTURA METÁLICA E ENGRADAMENTO METÁLICO, EM AÇO, PARA TELHADO, EXCLUSIVE TELHA, INCLUSIVE FABRICAÇÃO, TRANSPORTE, MONTAGEM E APLICAÇÃO DE FUNDO PREPARADOR ANTICORROSIVO EM SUPERFÍCIE METÁLICA, UMA (1) DEMÃO</v>
      </c>
      <c r="C49" s="196" t="s">
        <v>169</v>
      </c>
      <c r="D49" s="198" t="s">
        <v>179</v>
      </c>
      <c r="E49" s="199" t="e">
        <f>'Planilha Orcamentaria'!#REF!</f>
        <v>#REF!</v>
      </c>
    </row>
    <row r="50" spans="1:5" s="47" customFormat="1" ht="19.5" customHeight="1" x14ac:dyDescent="0.2">
      <c r="A50" s="197" t="s">
        <v>284</v>
      </c>
      <c r="B50" s="196" t="str">
        <f>'Planilha Orcamentaria'!C54</f>
        <v>COBERTURA EM TELHA DE FIBROCIMENTO ONDULADA E = 6 MM</v>
      </c>
      <c r="C50" s="196" t="s">
        <v>169</v>
      </c>
      <c r="D50" s="198" t="s">
        <v>179</v>
      </c>
      <c r="E50" s="199" t="e">
        <f>'Planilha Orcamentaria'!#REF!</f>
        <v>#REF!</v>
      </c>
    </row>
    <row r="51" spans="1:5" s="47" customFormat="1" ht="20.25" customHeight="1" x14ac:dyDescent="0.2">
      <c r="A51" s="151"/>
      <c r="B51" s="49"/>
      <c r="C51" s="49"/>
      <c r="D51" s="101"/>
      <c r="E51" s="146"/>
    </row>
    <row r="52" spans="1:5" s="47" customFormat="1" ht="24.75" customHeight="1" x14ac:dyDescent="0.2">
      <c r="A52" s="149" t="s">
        <v>156</v>
      </c>
      <c r="B52" s="61" t="str">
        <f>'Planilha Orcamentaria'!C56</f>
        <v>ESQUARIAS E VIDROS</v>
      </c>
      <c r="C52" s="58"/>
      <c r="D52" s="60"/>
      <c r="E52" s="154"/>
    </row>
    <row r="53" spans="1:5" s="47" customFormat="1" ht="21.75" customHeight="1" x14ac:dyDescent="0.2">
      <c r="A53" s="197" t="s">
        <v>180</v>
      </c>
      <c r="B53" s="196" t="e">
        <f>'Planilha Orcamentaria'!#REF!</f>
        <v>#REF!</v>
      </c>
      <c r="C53" s="196"/>
      <c r="D53" s="198"/>
      <c r="E53" s="207"/>
    </row>
    <row r="54" spans="1:5" s="47" customFormat="1" ht="21" customHeight="1" x14ac:dyDescent="0.2">
      <c r="A54" s="197" t="s">
        <v>285</v>
      </c>
      <c r="B54" s="196" t="e">
        <f>'Planilha Orcamentaria'!#REF!</f>
        <v>#REF!</v>
      </c>
      <c r="C54" s="196"/>
      <c r="D54" s="198"/>
      <c r="E54" s="207"/>
    </row>
    <row r="55" spans="1:5" s="47" customFormat="1" ht="30" customHeight="1" x14ac:dyDescent="0.2">
      <c r="A55" s="197" t="s">
        <v>286</v>
      </c>
      <c r="B55" s="196" t="str">
        <f>'Planilha Orcamentaria'!C57</f>
        <v>PORTA DE ABRIR, MADEIRA DE LEI PRANCHETA PARA PINTURA COMPLETA 80 X 210 CM,COM FERRAGENS EM FERRO LATONADO</v>
      </c>
      <c r="C55" s="196"/>
      <c r="D55" s="198"/>
      <c r="E55" s="207"/>
    </row>
    <row r="56" spans="1:5" s="47" customFormat="1" ht="30" customHeight="1" x14ac:dyDescent="0.2">
      <c r="A56" s="197" t="s">
        <v>287</v>
      </c>
      <c r="B56" s="196" t="e">
        <f>'Planilha Orcamentaria'!#REF!</f>
        <v>#REF!</v>
      </c>
      <c r="C56" s="196"/>
      <c r="D56" s="198"/>
      <c r="E56" s="207"/>
    </row>
    <row r="57" spans="1:5" s="47" customFormat="1" ht="20.25" customHeight="1" x14ac:dyDescent="0.2">
      <c r="A57" s="197" t="s">
        <v>288</v>
      </c>
      <c r="B57" s="196" t="str">
        <f>'Planilha Orcamentaria'!C58</f>
        <v>FORNECIMENTO E ASSENTAMENTO DE JANELA EM METALON, TIPO MAXIM-AR, INCLUSIVE FERRAGENS E ACESSÓRIOS</v>
      </c>
      <c r="C57" s="196"/>
      <c r="D57" s="198"/>
      <c r="E57" s="207"/>
    </row>
    <row r="58" spans="1:5" s="47" customFormat="1" ht="18" customHeight="1" x14ac:dyDescent="0.2">
      <c r="A58" s="192"/>
      <c r="B58" s="193"/>
      <c r="C58" s="49"/>
      <c r="D58" s="50"/>
      <c r="E58" s="195"/>
    </row>
    <row r="59" spans="1:5" s="47" customFormat="1" ht="12" x14ac:dyDescent="0.2">
      <c r="A59" s="149" t="s">
        <v>157</v>
      </c>
      <c r="B59" s="61" t="str">
        <f>'Planilha Orcamentaria'!C60</f>
        <v>INSTALAÇÕES ELETRICAS</v>
      </c>
      <c r="C59" s="58"/>
      <c r="D59" s="60"/>
      <c r="E59" s="154"/>
    </row>
    <row r="60" spans="1:5" s="47" customFormat="1" ht="12" x14ac:dyDescent="0.2">
      <c r="A60" s="197" t="s">
        <v>181</v>
      </c>
      <c r="B60" s="196" t="e">
        <f>'Planilha Orcamentaria'!#REF!</f>
        <v>#REF!</v>
      </c>
      <c r="C60" s="196" t="s">
        <v>169</v>
      </c>
      <c r="D60" s="198" t="s">
        <v>179</v>
      </c>
      <c r="E60" s="199" t="e">
        <f>'Planilha Orcamentaria'!#REF!</f>
        <v>#REF!</v>
      </c>
    </row>
    <row r="61" spans="1:5" s="47" customFormat="1" ht="12" x14ac:dyDescent="0.2">
      <c r="A61" s="197" t="s">
        <v>182</v>
      </c>
      <c r="B61" s="196" t="e">
        <f>'Planilha Orcamentaria'!#REF!</f>
        <v>#REF!</v>
      </c>
      <c r="C61" s="196" t="s">
        <v>169</v>
      </c>
      <c r="D61" s="198" t="s">
        <v>164</v>
      </c>
      <c r="E61" s="199" t="e">
        <f>'Planilha Orcamentaria'!#REF!</f>
        <v>#REF!</v>
      </c>
    </row>
    <row r="62" spans="1:5" s="47" customFormat="1" ht="18" x14ac:dyDescent="0.2">
      <c r="A62" s="197" t="s">
        <v>183</v>
      </c>
      <c r="B62" s="196" t="str">
        <f>'Planilha Orcamentaria'!C57</f>
        <v>PORTA DE ABRIR, MADEIRA DE LEI PRANCHETA PARA PINTURA COMPLETA 80 X 210 CM,COM FERRAGENS EM FERRO LATONADO</v>
      </c>
      <c r="C62" s="196" t="s">
        <v>169</v>
      </c>
      <c r="D62" s="198" t="s">
        <v>164</v>
      </c>
      <c r="E62" s="199">
        <f>'Planilha Orcamentaria'!E57</f>
        <v>2</v>
      </c>
    </row>
    <row r="63" spans="1:5" s="47" customFormat="1" ht="12" x14ac:dyDescent="0.2">
      <c r="A63" s="197" t="s">
        <v>184</v>
      </c>
      <c r="B63" s="196" t="e">
        <f>'Planilha Orcamentaria'!#REF!</f>
        <v>#REF!</v>
      </c>
      <c r="C63" s="196" t="s">
        <v>169</v>
      </c>
      <c r="D63" s="198" t="s">
        <v>164</v>
      </c>
      <c r="E63" s="199" t="e">
        <f>'Planilha Orcamentaria'!#REF!</f>
        <v>#REF!</v>
      </c>
    </row>
    <row r="64" spans="1:5" s="47" customFormat="1" ht="12" x14ac:dyDescent="0.2">
      <c r="A64" s="197" t="s">
        <v>185</v>
      </c>
      <c r="B64" s="196" t="e">
        <f>'Planilha Orcamentaria'!#REF!</f>
        <v>#REF!</v>
      </c>
      <c r="C64" s="196" t="s">
        <v>169</v>
      </c>
      <c r="D64" s="198" t="s">
        <v>179</v>
      </c>
      <c r="E64" s="199" t="e">
        <f>'Planilha Orcamentaria'!#REF!</f>
        <v>#REF!</v>
      </c>
    </row>
    <row r="65" spans="1:5" s="47" customFormat="1" ht="12" x14ac:dyDescent="0.2">
      <c r="A65" s="197" t="s">
        <v>186</v>
      </c>
      <c r="B65" s="196" t="e">
        <f>'Planilha Orcamentaria'!#REF!</f>
        <v>#REF!</v>
      </c>
      <c r="C65" s="196" t="s">
        <v>169</v>
      </c>
      <c r="D65" s="198" t="s">
        <v>179</v>
      </c>
      <c r="E65" s="199" t="e">
        <f>'Planilha Orcamentaria'!#REF!</f>
        <v>#REF!</v>
      </c>
    </row>
    <row r="66" spans="1:5" s="47" customFormat="1" ht="12" x14ac:dyDescent="0.2">
      <c r="A66" s="149" t="s">
        <v>158</v>
      </c>
      <c r="B66" s="61" t="str">
        <f>'Planilha Orcamentaria'!C78</f>
        <v>INSTALAÇÕES HIDRO-SANITÁRIAS</v>
      </c>
      <c r="C66" s="58"/>
      <c r="D66" s="60"/>
      <c r="E66" s="154"/>
    </row>
    <row r="67" spans="1:5" s="47" customFormat="1" ht="12" x14ac:dyDescent="0.2">
      <c r="A67" s="151" t="s">
        <v>160</v>
      </c>
      <c r="B67" s="334" t="s">
        <v>162</v>
      </c>
      <c r="C67" s="334"/>
      <c r="D67" s="334"/>
      <c r="E67" s="334"/>
    </row>
    <row r="68" spans="1:5" s="47" customFormat="1" ht="12" x14ac:dyDescent="0.2">
      <c r="A68" s="149" t="s">
        <v>159</v>
      </c>
      <c r="B68" s="61" t="str">
        <f>'Planilha Orcamentaria'!C98</f>
        <v>PINTURAS</v>
      </c>
      <c r="C68" s="58"/>
      <c r="D68" s="60"/>
      <c r="E68" s="154"/>
    </row>
    <row r="69" spans="1:5" s="47" customFormat="1" ht="22.5" customHeight="1" x14ac:dyDescent="0.2">
      <c r="A69" s="197" t="s">
        <v>161</v>
      </c>
      <c r="B69" s="196" t="str">
        <f>'Planilha Orcamentaria'!C99</f>
        <v>PINTURA LÁTEX (PVA) EM PAREDE, DUAS (2) DEMÃOS, INCLUSIVE UMA (1) DEMÃO DE MASSA CORRIDA (PVA), EXCLUSIVE SELADOR ACRÍLICO</v>
      </c>
      <c r="C69" s="196" t="s">
        <v>169</v>
      </c>
      <c r="D69" s="198" t="s">
        <v>179</v>
      </c>
      <c r="E69" s="199">
        <f>'Planilha Orcamentaria'!E99</f>
        <v>298</v>
      </c>
    </row>
    <row r="70" spans="1:5" s="47" customFormat="1" ht="24.75" customHeight="1" x14ac:dyDescent="0.2">
      <c r="A70" s="197" t="s">
        <v>289</v>
      </c>
      <c r="B70" s="196" t="str">
        <f>'Planilha Orcamentaria'!C100</f>
        <v>PINTURA ESMALTE EM ESQUADRIA DE MADEIRA, DUAS (2) DEMÃOS, INCLUSIVE UMA (1) DEMÃO DE FUNDO NIVELADOR, EXCLUSIVE MASSA A ÓLEO</v>
      </c>
      <c r="C70" s="196" t="s">
        <v>169</v>
      </c>
      <c r="D70" s="198" t="s">
        <v>179</v>
      </c>
      <c r="E70" s="199">
        <f>'Planilha Orcamentaria'!E100</f>
        <v>6.72</v>
      </c>
    </row>
    <row r="71" spans="1:5" s="47" customFormat="1" ht="24" customHeight="1" x14ac:dyDescent="0.2">
      <c r="A71" s="197" t="s">
        <v>290</v>
      </c>
      <c r="B71" s="196" t="str">
        <f>'Planilha Orcamentaria'!C101</f>
        <v>PREPARAÇÃO PARA EMASSAMENTO OU PINTURA (LÁTEX/ACRÍLICA) EM PAREDE, INCLUSIVE UMA (1) DEMÃO DE SELADOR ACRÍLICO</v>
      </c>
      <c r="C71" s="196" t="s">
        <v>169</v>
      </c>
      <c r="D71" s="198" t="s">
        <v>179</v>
      </c>
      <c r="E71" s="199">
        <f>'Planilha Orcamentaria'!E101</f>
        <v>298</v>
      </c>
    </row>
    <row r="72" spans="1:5" s="47" customFormat="1" ht="12" x14ac:dyDescent="0.2">
      <c r="A72" s="151"/>
      <c r="B72" s="49"/>
      <c r="C72" s="49"/>
      <c r="D72" s="101"/>
      <c r="E72" s="146"/>
    </row>
    <row r="73" spans="1:5" s="47" customFormat="1" ht="12" x14ac:dyDescent="0.2">
      <c r="A73" s="149" t="s">
        <v>165</v>
      </c>
      <c r="B73" s="61" t="str">
        <f>'Planilha Orcamentaria'!C103</f>
        <v>DIVERSOS</v>
      </c>
      <c r="C73" s="58"/>
      <c r="D73" s="60"/>
      <c r="E73" s="154"/>
    </row>
    <row r="74" spans="1:5" s="47" customFormat="1" ht="12" x14ac:dyDescent="0.2">
      <c r="A74" s="197" t="s">
        <v>189</v>
      </c>
      <c r="B74" s="196" t="e">
        <f>'Planilha Orcamentaria'!#REF!</f>
        <v>#REF!</v>
      </c>
      <c r="C74" s="208" t="s">
        <v>163</v>
      </c>
      <c r="D74" s="198" t="s">
        <v>164</v>
      </c>
      <c r="E74" s="199">
        <v>7</v>
      </c>
    </row>
    <row r="75" spans="1:5" s="47" customFormat="1" ht="12" x14ac:dyDescent="0.2">
      <c r="A75" s="197" t="s">
        <v>190</v>
      </c>
      <c r="B75" s="196" t="e">
        <f>'Planilha Orcamentaria'!#REF!</f>
        <v>#REF!</v>
      </c>
      <c r="C75" s="208" t="s">
        <v>163</v>
      </c>
      <c r="D75" s="198" t="s">
        <v>164</v>
      </c>
      <c r="E75" s="199">
        <v>21</v>
      </c>
    </row>
    <row r="76" spans="1:5" s="47" customFormat="1" ht="12" x14ac:dyDescent="0.2">
      <c r="A76" s="197" t="s">
        <v>191</v>
      </c>
      <c r="B76" s="196" t="str">
        <f>'Planilha Orcamentaria'!C104</f>
        <v>Placa de inauguração em alumínio fundido, 60 X 40 CM</v>
      </c>
      <c r="C76" s="208" t="s">
        <v>163</v>
      </c>
      <c r="D76" s="198" t="s">
        <v>43</v>
      </c>
      <c r="E76" s="199">
        <v>55.7</v>
      </c>
    </row>
    <row r="77" spans="1:5" s="47" customFormat="1" ht="12" x14ac:dyDescent="0.2">
      <c r="A77" s="197" t="s">
        <v>192</v>
      </c>
      <c r="B77" s="196" t="e">
        <f>'Planilha Orcamentaria'!#REF!</f>
        <v>#REF!</v>
      </c>
      <c r="C77" s="208" t="s">
        <v>163</v>
      </c>
      <c r="D77" s="198" t="s">
        <v>164</v>
      </c>
      <c r="E77" s="199">
        <v>1</v>
      </c>
    </row>
    <row r="78" spans="1:5" s="47" customFormat="1" ht="12" x14ac:dyDescent="0.2">
      <c r="A78" s="151"/>
      <c r="B78" s="49"/>
      <c r="C78" s="64"/>
      <c r="D78" s="101"/>
      <c r="E78" s="146"/>
    </row>
    <row r="79" spans="1:5" s="47" customFormat="1" ht="12" x14ac:dyDescent="0.2">
      <c r="A79" s="149" t="s">
        <v>166</v>
      </c>
      <c r="B79" s="61" t="str">
        <f>'Planilha Orcamentaria'!C106</f>
        <v>LIMPEZA FINAL</v>
      </c>
      <c r="C79" s="58"/>
      <c r="D79" s="60"/>
      <c r="E79" s="154"/>
    </row>
    <row r="80" spans="1:5" s="47" customFormat="1" ht="12" x14ac:dyDescent="0.2">
      <c r="A80" s="197" t="s">
        <v>167</v>
      </c>
      <c r="B80" s="196" t="str">
        <f>'Planilha Orcamentaria'!C107</f>
        <v xml:space="preserve">Limpeza final para entrega da obra. </v>
      </c>
      <c r="C80" s="196" t="str">
        <f>'Planilha Orcamentaria'!D107</f>
        <v>m2</v>
      </c>
      <c r="D80" s="198" t="s">
        <v>43</v>
      </c>
      <c r="E80" s="199">
        <v>714.34</v>
      </c>
    </row>
    <row r="81" spans="1:5" s="47" customFormat="1" ht="12" x14ac:dyDescent="0.2">
      <c r="A81" s="145"/>
      <c r="B81" s="145"/>
      <c r="C81" s="145"/>
      <c r="D81" s="145"/>
      <c r="E81" s="145"/>
    </row>
    <row r="82" spans="1:5" s="47" customFormat="1" ht="12" x14ac:dyDescent="0.2">
      <c r="A82" s="145"/>
      <c r="B82" s="145"/>
      <c r="C82" s="145"/>
      <c r="D82" s="145"/>
      <c r="E82" s="145"/>
    </row>
    <row r="83" spans="1:5" s="47" customFormat="1" ht="12" x14ac:dyDescent="0.2">
      <c r="C83" s="65"/>
      <c r="E83" s="52"/>
    </row>
    <row r="84" spans="1:5" s="47" customFormat="1" ht="12" x14ac:dyDescent="0.2">
      <c r="C84" s="65"/>
      <c r="E84" s="52"/>
    </row>
    <row r="85" spans="1:5" x14ac:dyDescent="0.2">
      <c r="A85" s="333" t="s">
        <v>84</v>
      </c>
      <c r="B85" s="333"/>
      <c r="C85" s="333"/>
      <c r="D85" s="333"/>
      <c r="E85" s="333"/>
    </row>
    <row r="86" spans="1:5" x14ac:dyDescent="0.2">
      <c r="A86" s="286" t="s">
        <v>125</v>
      </c>
      <c r="B86" s="333"/>
      <c r="C86" s="333"/>
      <c r="D86" s="333"/>
      <c r="E86" s="333"/>
    </row>
    <row r="87" spans="1:5" x14ac:dyDescent="0.2">
      <c r="A87" s="279" t="s">
        <v>152</v>
      </c>
      <c r="B87" s="323"/>
      <c r="C87" s="323"/>
      <c r="D87" s="323"/>
      <c r="E87" s="323"/>
    </row>
  </sheetData>
  <mergeCells count="9">
    <mergeCell ref="A87:E87"/>
    <mergeCell ref="A6:E6"/>
    <mergeCell ref="A2:E2"/>
    <mergeCell ref="A7:E7"/>
    <mergeCell ref="A4:E4"/>
    <mergeCell ref="A5:E5"/>
    <mergeCell ref="A85:E85"/>
    <mergeCell ref="A86:E86"/>
    <mergeCell ref="B67:E67"/>
  </mergeCells>
  <pageMargins left="0.51181102362204722" right="0.51181102362204722" top="0.78740157480314965" bottom="0.78740157480314965" header="0.31496062992125984" footer="0.31496062992125984"/>
  <pageSetup paperSize="9" scale="67"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10" zoomScale="115" zoomScaleNormal="115" zoomScaleSheetLayoutView="115" workbookViewId="0">
      <selection activeCell="F17" sqref="F17"/>
    </sheetView>
  </sheetViews>
  <sheetFormatPr defaultColWidth="9.140625" defaultRowHeight="12.75" x14ac:dyDescent="0.2"/>
  <cols>
    <col min="1" max="1" width="10.42578125" style="68" bestFit="1" customWidth="1"/>
    <col min="2" max="2" width="12.85546875" style="68" bestFit="1" customWidth="1"/>
    <col min="3" max="3" width="31.140625" style="68" customWidth="1"/>
    <col min="4" max="4" width="12.7109375" style="68" customWidth="1"/>
    <col min="5" max="16384" width="9.140625" style="68"/>
  </cols>
  <sheetData>
    <row r="1" spans="1:9" ht="15" customHeight="1" x14ac:dyDescent="0.25">
      <c r="A1" s="344" t="s">
        <v>65</v>
      </c>
      <c r="B1" s="345"/>
      <c r="C1" s="345"/>
      <c r="D1" s="345"/>
      <c r="E1" s="345"/>
      <c r="F1" s="345"/>
      <c r="G1" s="346"/>
    </row>
    <row r="2" spans="1:9" x14ac:dyDescent="0.2">
      <c r="A2" s="341" t="s">
        <v>132</v>
      </c>
      <c r="B2" s="342"/>
      <c r="C2" s="342"/>
      <c r="D2" s="342"/>
      <c r="E2" s="342"/>
      <c r="F2" s="342"/>
      <c r="G2" s="343"/>
    </row>
    <row r="3" spans="1:9" x14ac:dyDescent="0.2">
      <c r="A3" s="74"/>
      <c r="B3" s="75"/>
      <c r="C3" s="75"/>
      <c r="D3" s="75"/>
      <c r="E3" s="75"/>
      <c r="F3" s="75"/>
      <c r="G3" s="77" t="s">
        <v>66</v>
      </c>
    </row>
    <row r="4" spans="1:9" x14ac:dyDescent="0.2">
      <c r="A4" s="74"/>
      <c r="B4" s="78" t="s">
        <v>57</v>
      </c>
      <c r="C4" s="78" t="s">
        <v>67</v>
      </c>
      <c r="D4" s="78" t="s">
        <v>68</v>
      </c>
      <c r="E4" s="79"/>
      <c r="F4" s="80" t="s">
        <v>69</v>
      </c>
      <c r="G4" s="81"/>
    </row>
    <row r="5" spans="1:9" x14ac:dyDescent="0.2">
      <c r="A5" s="74"/>
      <c r="B5" s="82"/>
      <c r="C5" s="82"/>
      <c r="D5" s="83"/>
      <c r="E5" s="75"/>
      <c r="F5" s="80" t="s">
        <v>70</v>
      </c>
      <c r="G5" s="84">
        <v>6.4999999999999997E-3</v>
      </c>
    </row>
    <row r="6" spans="1:9" x14ac:dyDescent="0.2">
      <c r="A6" s="74"/>
      <c r="B6" s="78" t="s">
        <v>58</v>
      </c>
      <c r="C6" s="78" t="s">
        <v>71</v>
      </c>
      <c r="D6" s="85">
        <v>0.03</v>
      </c>
      <c r="E6" s="75"/>
      <c r="F6" s="80" t="s">
        <v>72</v>
      </c>
      <c r="G6" s="84">
        <v>2.5000000000000001E-2</v>
      </c>
    </row>
    <row r="7" spans="1:9" x14ac:dyDescent="0.2">
      <c r="A7" s="74"/>
      <c r="B7" s="78" t="s">
        <v>63</v>
      </c>
      <c r="C7" s="78" t="s">
        <v>73</v>
      </c>
      <c r="D7" s="85">
        <v>7.4000000000000003E-3</v>
      </c>
      <c r="E7" s="75"/>
      <c r="F7" s="80" t="s">
        <v>74</v>
      </c>
      <c r="G7" s="86">
        <v>0.03</v>
      </c>
    </row>
    <row r="8" spans="1:9" x14ac:dyDescent="0.2">
      <c r="A8" s="74"/>
      <c r="B8" s="78" t="s">
        <v>61</v>
      </c>
      <c r="C8" s="78" t="s">
        <v>75</v>
      </c>
      <c r="D8" s="87">
        <v>0</v>
      </c>
      <c r="E8" s="75"/>
      <c r="F8" s="80"/>
      <c r="G8" s="88"/>
    </row>
    <row r="9" spans="1:9" x14ac:dyDescent="0.2">
      <c r="A9" s="74"/>
      <c r="B9" s="78" t="s">
        <v>62</v>
      </c>
      <c r="C9" s="78" t="s">
        <v>76</v>
      </c>
      <c r="D9" s="85">
        <v>9.7000000000000003E-3</v>
      </c>
      <c r="E9" s="75"/>
      <c r="F9" s="80"/>
      <c r="G9" s="76"/>
    </row>
    <row r="10" spans="1:9" x14ac:dyDescent="0.2">
      <c r="A10" s="74"/>
      <c r="B10" s="78" t="s">
        <v>60</v>
      </c>
      <c r="C10" s="78" t="s">
        <v>77</v>
      </c>
      <c r="D10" s="89">
        <v>1.21E-2</v>
      </c>
      <c r="E10" s="75"/>
      <c r="F10" s="80" t="s">
        <v>78</v>
      </c>
      <c r="G10" s="90">
        <f>SUM(G5:G9)</f>
        <v>6.1499999999999999E-2</v>
      </c>
    </row>
    <row r="11" spans="1:9" ht="15" customHeight="1" x14ac:dyDescent="0.2">
      <c r="A11" s="74"/>
      <c r="B11" s="78" t="s">
        <v>59</v>
      </c>
      <c r="C11" s="78" t="s">
        <v>79</v>
      </c>
      <c r="D11" s="85">
        <v>0.05</v>
      </c>
      <c r="E11" s="75"/>
      <c r="F11" s="75"/>
      <c r="G11" s="76"/>
    </row>
    <row r="12" spans="1:9" ht="15" customHeight="1" x14ac:dyDescent="0.2">
      <c r="A12" s="74"/>
      <c r="B12" s="78" t="s">
        <v>64</v>
      </c>
      <c r="C12" s="78" t="s">
        <v>69</v>
      </c>
      <c r="D12" s="85">
        <f>G10</f>
        <v>6.1499999999999999E-2</v>
      </c>
      <c r="E12" s="75"/>
      <c r="F12" s="75"/>
      <c r="G12" s="76"/>
      <c r="I12" s="103"/>
    </row>
    <row r="13" spans="1:9" x14ac:dyDescent="0.2">
      <c r="A13" s="74"/>
      <c r="B13" s="78" t="s">
        <v>80</v>
      </c>
      <c r="C13" s="78" t="s">
        <v>80</v>
      </c>
      <c r="D13" s="85">
        <v>0.03</v>
      </c>
      <c r="E13" s="75"/>
      <c r="F13" s="75"/>
      <c r="G13" s="76"/>
    </row>
    <row r="14" spans="1:9" x14ac:dyDescent="0.2">
      <c r="A14" s="74"/>
      <c r="B14" s="78"/>
      <c r="C14" s="78"/>
      <c r="D14" s="85"/>
      <c r="E14" s="75"/>
      <c r="F14" s="75"/>
      <c r="G14" s="76"/>
    </row>
    <row r="15" spans="1:9" x14ac:dyDescent="0.2">
      <c r="A15" s="74"/>
      <c r="B15" s="75"/>
      <c r="C15" s="75"/>
      <c r="D15" s="75"/>
      <c r="E15" s="75"/>
      <c r="F15" s="75"/>
      <c r="G15" s="76"/>
    </row>
    <row r="16" spans="1:9" x14ac:dyDescent="0.2">
      <c r="A16" s="74"/>
      <c r="B16" s="75"/>
      <c r="C16" s="91" t="s">
        <v>81</v>
      </c>
      <c r="D16" s="92">
        <f>(1+(D6+D7+D8+D9))*(1+D10)*(1+D11)/(1-(D12+D13))-1</f>
        <v>0.22483038580077053</v>
      </c>
      <c r="E16" s="75"/>
      <c r="F16" s="75"/>
      <c r="G16" s="76"/>
    </row>
    <row r="17" spans="1:7" ht="12" customHeight="1" x14ac:dyDescent="0.2">
      <c r="A17" s="74"/>
      <c r="B17" s="75"/>
      <c r="C17" s="75"/>
      <c r="D17" s="75"/>
      <c r="E17" s="75"/>
      <c r="F17" s="75"/>
      <c r="G17" s="76"/>
    </row>
    <row r="18" spans="1:7" ht="12" customHeight="1" x14ac:dyDescent="0.2">
      <c r="A18" s="74"/>
      <c r="B18" s="75"/>
      <c r="C18" s="91" t="s">
        <v>82</v>
      </c>
      <c r="D18" s="75"/>
      <c r="E18" s="75"/>
      <c r="F18" s="75"/>
      <c r="G18" s="76"/>
    </row>
    <row r="19" spans="1:7" ht="12" customHeight="1" x14ac:dyDescent="0.2">
      <c r="A19" s="74"/>
      <c r="B19" s="75"/>
      <c r="C19" s="75"/>
      <c r="D19" s="75"/>
      <c r="E19" s="75"/>
      <c r="F19" s="75"/>
      <c r="G19" s="76"/>
    </row>
    <row r="20" spans="1:7" ht="6.75" customHeight="1" x14ac:dyDescent="0.2">
      <c r="A20" s="74"/>
      <c r="B20" s="93"/>
      <c r="C20" s="75"/>
      <c r="D20" s="75"/>
      <c r="E20" s="75"/>
      <c r="F20" s="75"/>
      <c r="G20" s="76"/>
    </row>
    <row r="21" spans="1:7" x14ac:dyDescent="0.2">
      <c r="A21" s="74"/>
      <c r="B21" s="94" t="s">
        <v>131</v>
      </c>
      <c r="C21" s="75"/>
      <c r="D21" s="75"/>
      <c r="E21" s="75"/>
      <c r="F21" s="75"/>
      <c r="G21" s="76"/>
    </row>
    <row r="22" spans="1:7" x14ac:dyDescent="0.2">
      <c r="A22" s="74"/>
      <c r="B22" s="94"/>
      <c r="C22" s="75"/>
      <c r="D22" s="75"/>
      <c r="E22" s="75"/>
      <c r="F22" s="75"/>
      <c r="G22" s="76"/>
    </row>
    <row r="23" spans="1:7" x14ac:dyDescent="0.2">
      <c r="A23" s="74"/>
      <c r="B23" s="94"/>
      <c r="C23" s="75"/>
      <c r="D23" s="75"/>
      <c r="E23" s="75"/>
      <c r="F23" s="75"/>
      <c r="G23" s="76"/>
    </row>
    <row r="24" spans="1:7" x14ac:dyDescent="0.2">
      <c r="A24" s="74"/>
      <c r="B24" s="94"/>
      <c r="C24" s="75"/>
      <c r="D24" s="75"/>
      <c r="E24" s="75"/>
      <c r="F24" s="75"/>
      <c r="G24" s="76"/>
    </row>
    <row r="25" spans="1:7" x14ac:dyDescent="0.2">
      <c r="A25" s="74"/>
      <c r="B25" s="75"/>
      <c r="C25" s="75"/>
      <c r="D25" s="75"/>
      <c r="E25" s="75"/>
      <c r="F25" s="75"/>
      <c r="G25" s="76"/>
    </row>
    <row r="26" spans="1:7" x14ac:dyDescent="0.2">
      <c r="A26" s="347"/>
      <c r="B26" s="348"/>
      <c r="C26" s="348"/>
      <c r="D26" s="348"/>
      <c r="E26" s="348"/>
      <c r="F26" s="348"/>
      <c r="G26" s="349"/>
    </row>
    <row r="27" spans="1:7" x14ac:dyDescent="0.2">
      <c r="A27" s="95"/>
      <c r="B27" s="335" t="s">
        <v>125</v>
      </c>
      <c r="C27" s="336"/>
      <c r="D27" s="336"/>
      <c r="E27" s="336"/>
      <c r="F27" s="336"/>
      <c r="G27" s="337"/>
    </row>
    <row r="28" spans="1:7" x14ac:dyDescent="0.2">
      <c r="A28" s="96"/>
      <c r="B28" s="338" t="s">
        <v>130</v>
      </c>
      <c r="C28" s="339"/>
      <c r="D28" s="339"/>
      <c r="E28" s="339"/>
      <c r="F28" s="339"/>
      <c r="G28" s="340"/>
    </row>
    <row r="29" spans="1:7" ht="13.5" thickBot="1" x14ac:dyDescent="0.25">
      <c r="A29" s="97"/>
      <c r="B29" s="98"/>
      <c r="C29" s="98"/>
      <c r="D29" s="98"/>
      <c r="E29" s="98"/>
      <c r="F29" s="98"/>
      <c r="G29" s="99"/>
    </row>
    <row r="30" spans="1:7" x14ac:dyDescent="0.2">
      <c r="A30" s="67"/>
      <c r="B30" s="67"/>
      <c r="C30" s="67"/>
      <c r="D30" s="67"/>
    </row>
    <row r="31" spans="1:7" x14ac:dyDescent="0.2">
      <c r="A31" s="67"/>
      <c r="B31" s="67"/>
      <c r="C31" s="67"/>
      <c r="D31" s="67"/>
    </row>
    <row r="32" spans="1:7" x14ac:dyDescent="0.2">
      <c r="A32" s="67"/>
      <c r="B32" s="67"/>
      <c r="C32" s="67"/>
      <c r="D32" s="67"/>
    </row>
    <row r="33" spans="1:4" x14ac:dyDescent="0.2">
      <c r="A33" s="67"/>
      <c r="B33" s="67"/>
      <c r="C33" s="67"/>
      <c r="D33" s="67"/>
    </row>
    <row r="34" spans="1:4" x14ac:dyDescent="0.2">
      <c r="A34" s="67"/>
      <c r="B34" s="67"/>
      <c r="C34" s="67"/>
      <c r="D34" s="67"/>
    </row>
    <row r="35" spans="1:4" x14ac:dyDescent="0.2">
      <c r="A35" s="67"/>
      <c r="B35" s="67"/>
      <c r="C35" s="67"/>
      <c r="D35" s="67"/>
    </row>
    <row r="36" spans="1:4" x14ac:dyDescent="0.2">
      <c r="A36" s="67"/>
      <c r="B36" s="67"/>
      <c r="C36" s="67"/>
      <c r="D36" s="67"/>
    </row>
  </sheetData>
  <mergeCells count="5">
    <mergeCell ref="B27:G27"/>
    <mergeCell ref="B28:G28"/>
    <mergeCell ref="A2:G2"/>
    <mergeCell ref="A1:G1"/>
    <mergeCell ref="A26:G26"/>
  </mergeCells>
  <pageMargins left="0.511811024" right="0.511811024" top="0.78740157499999996" bottom="0.78740157499999996" header="0.31496062000000002" footer="0.31496062000000002"/>
  <pageSetup paperSize="9" scale="9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4</vt:i4>
      </vt:variant>
    </vt:vector>
  </HeadingPairs>
  <TitlesOfParts>
    <vt:vector size="9" baseType="lpstr">
      <vt:lpstr>Planilha Orcamentaria</vt:lpstr>
      <vt:lpstr>Cronograma Fisico-financeiro</vt:lpstr>
      <vt:lpstr>Memoria de Calculo</vt:lpstr>
      <vt:lpstr>Comp. BDI</vt:lpstr>
      <vt:lpstr>Planilha1</vt:lpstr>
      <vt:lpstr>'Comp. BDI'!Area_de_impressao</vt:lpstr>
      <vt:lpstr>'Cronograma Fisico-financeiro'!Area_de_impressao</vt:lpstr>
      <vt:lpstr>'Memoria de Calculo'!Area_de_impressao</vt:lpstr>
      <vt:lpstr>'Planilha Orcamentaria'!Area_de_impressao</vt:lpstr>
    </vt:vector>
  </TitlesOfParts>
  <Company>Setop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Setop</dc:creator>
  <cp:lastModifiedBy>RCP-CONTABILIDADE</cp:lastModifiedBy>
  <cp:lastPrinted>2022-08-23T18:09:57Z</cp:lastPrinted>
  <dcterms:created xsi:type="dcterms:W3CDTF">2006-09-22T13:55:22Z</dcterms:created>
  <dcterms:modified xsi:type="dcterms:W3CDTF">2022-08-30T13:13:33Z</dcterms:modified>
</cp:coreProperties>
</file>